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21195" windowHeight="11760" activeTab="0"/>
  </bookViews>
  <sheets>
    <sheet name="Сводный расчет тек" sheetId="1" r:id="rId1"/>
    <sheet name="Расчет тек" sheetId="2" r:id="rId2"/>
    <sheet name="Сводный расчет" sheetId="3" r:id="rId3"/>
    <sheet name="Расчет" sheetId="4" r:id="rId4"/>
  </sheets>
  <definedNames>
    <definedName name="_xlnm.Print_Titles" localSheetId="2">'Сводный расчет'!$17:$19</definedName>
    <definedName name="_xlnm.Print_Titles" localSheetId="0">'Сводный расчет тек'!$16:$18</definedName>
    <definedName name="_xlnm.Print_Area" localSheetId="2">'Сводный расчет'!$A:$H</definedName>
    <definedName name="_xlnm.Print_Area" localSheetId="0">'Сводный расчет тек'!$A:$H</definedName>
  </definedNames>
  <calcPr fullCalcOnLoad="1"/>
</workbook>
</file>

<file path=xl/sharedStrings.xml><?xml version="1.0" encoding="utf-8"?>
<sst xmlns="http://schemas.openxmlformats.org/spreadsheetml/2006/main" count="193" uniqueCount="115">
  <si>
    <t>Заказчик</t>
  </si>
  <si>
    <t>Главный инженер проекта</t>
  </si>
  <si>
    <t>Всего по сводному сметному расчету</t>
  </si>
  <si>
    <t>Резерв средств на непредвиденные работы и затраты (2 %)</t>
  </si>
  <si>
    <t>Расчет 1</t>
  </si>
  <si>
    <t>Итого по главам 1 - 12:</t>
  </si>
  <si>
    <t>Итого по главе 12</t>
  </si>
  <si>
    <t>Авторский надзор</t>
  </si>
  <si>
    <t>Метод.пособие</t>
  </si>
  <si>
    <t>Договор</t>
  </si>
  <si>
    <t xml:space="preserve">               Глава 12.  ПРОЕКТНЫЕ И ИЗЫСКАТЕЛЬСКИЕ РАБОТЫ</t>
  </si>
  <si>
    <t>Итого по главе 11</t>
  </si>
  <si>
    <t>затрат нет</t>
  </si>
  <si>
    <t xml:space="preserve">               Глава 11.  ПОДГОТОВКА ЭКСПЛУТАЦИОННЫХ КАДРОВ</t>
  </si>
  <si>
    <t>Итого по главе 10</t>
  </si>
  <si>
    <t xml:space="preserve">               Глава 10.  СОДЕРЖАHИЕ ДИРЕKЦИИ (ТЕХHИЧЕСKИЙ HАДЗОР) И АВТОРСKИЙ HАДЗОР</t>
  </si>
  <si>
    <t>Итого по главам 1 - 9:</t>
  </si>
  <si>
    <t>Итого по главе 9:</t>
  </si>
  <si>
    <t>Производство работ в зимнее время</t>
  </si>
  <si>
    <t xml:space="preserve">               Глава 9.  ПРОЧИЕ РАБОТЫ И ЗАТРАТЫ</t>
  </si>
  <si>
    <t>Итого по главам 1 - 8:</t>
  </si>
  <si>
    <t>Временные здания и сооружения</t>
  </si>
  <si>
    <t xml:space="preserve">               Глава 8.  ВРЕМЕHHЫЕ ЗДАHИЯ И СООРУЖЕHИЯ</t>
  </si>
  <si>
    <t>Итого по главам 1 - 7:</t>
  </si>
  <si>
    <t>Итого по главе 7:</t>
  </si>
  <si>
    <t xml:space="preserve">               Глава 7.  БЛАГОУСТРОЙСТВО И ОЗЕЛЕHЕHИЕ ТЕРРИТОРИИ</t>
  </si>
  <si>
    <t>Итого по главе 6:</t>
  </si>
  <si>
    <t xml:space="preserve">               Глава 6.  HАРУЖHЫЕ СЕТИ,KАHАЛИЗАЦИЯ,СООРУЖ.ВОДО-,ТЕПЛО-,ГАЗО-СHАБЖЕHИЯ</t>
  </si>
  <si>
    <t>Итого по главе 5:</t>
  </si>
  <si>
    <t>Наружные сети радиофикацмм</t>
  </si>
  <si>
    <t>Наружные сети телефонизации</t>
  </si>
  <si>
    <t xml:space="preserve">               Глава 5.  ОБЬЕKТЫ ТРАНСПОРТНОГО ХОЗ-ВА И СВЯЗИ</t>
  </si>
  <si>
    <t>Итого по главе 4:</t>
  </si>
  <si>
    <t xml:space="preserve">               Глава 4.  ОБЬЕKТЫ ЭНЕРГЕТИЧЕСКОГО ХОЗ-ВА</t>
  </si>
  <si>
    <t>Итого по главе 3:</t>
  </si>
  <si>
    <t xml:space="preserve">               Глава 3.  ОБЬЕKТЫ ПОДСОБНОГО, ОБСЛУЖИВАЮЩЕГО НАЗНАЧЕНИЯ</t>
  </si>
  <si>
    <t>Итого по главе 2:</t>
  </si>
  <si>
    <t xml:space="preserve">               Глава 2.  ОСHОВHЫЕ ОБЬЕKТЫ СТРОИТЕЛЬСТВА</t>
  </si>
  <si>
    <t>Итого по главе 1:</t>
  </si>
  <si>
    <t xml:space="preserve">Земельный налог </t>
  </si>
  <si>
    <t>Перенос в натуру осей здания</t>
  </si>
  <si>
    <t>Стоимость работ по выделению и переносу границ земельного участка</t>
  </si>
  <si>
    <t>Стоимость работ по выдаче АПЗ</t>
  </si>
  <si>
    <t>Подготовка пакета документов</t>
  </si>
  <si>
    <t xml:space="preserve">               Глава 1.  ПОДГОТОВKА ТЕРРИТОРИИ СТРОИТЕЛЬСТВА</t>
  </si>
  <si>
    <t>прочих затрат</t>
  </si>
  <si>
    <t>оборудования, мебели и инвентаря</t>
  </si>
  <si>
    <t>монтажных работ</t>
  </si>
  <si>
    <t>строительных работ</t>
  </si>
  <si>
    <t>Общая сметная стоимость, тыс.руб.</t>
  </si>
  <si>
    <t>Сметная стоимость, тыс.руб.</t>
  </si>
  <si>
    <t>Наименование глав, объектов, работ и затрат</t>
  </si>
  <si>
    <t>№ смет и расчетов</t>
  </si>
  <si>
    <t>№ п/п</t>
  </si>
  <si>
    <t>Составлена в ценах 01.01.2000 г.</t>
  </si>
  <si>
    <t>(ссылка на документ об утверждении)</t>
  </si>
  <si>
    <t>(наименование стройки)</t>
  </si>
  <si>
    <t>Утвержден</t>
  </si>
  <si>
    <t>Госстроя СССР 30.12.85 № 273</t>
  </si>
  <si>
    <t>Главное управление (Управление)</t>
  </si>
  <si>
    <t>Утверждена постановлением</t>
  </si>
  <si>
    <t>Министерство, ведомство</t>
  </si>
  <si>
    <t>РАСЧЕТ 1</t>
  </si>
  <si>
    <t>Наименование затрат</t>
  </si>
  <si>
    <t>по главам сводного сметного расчета</t>
  </si>
  <si>
    <t>%</t>
  </si>
  <si>
    <t>сумма затрат</t>
  </si>
  <si>
    <t>от строительных работ</t>
  </si>
  <si>
    <t>от монтажных работ</t>
  </si>
  <si>
    <t>Итого:</t>
  </si>
  <si>
    <t>Поправка на зону</t>
  </si>
  <si>
    <t>Премия за ввод</t>
  </si>
  <si>
    <t>Затраты на содержание заказчика</t>
  </si>
  <si>
    <t>Резерв средств на непредвиденные работы и затраты</t>
  </si>
  <si>
    <t>Составила: ___________________________________________________</t>
  </si>
  <si>
    <t>Антонович Т.П.</t>
  </si>
  <si>
    <t>НДС, 18%</t>
  </si>
  <si>
    <t>Итого с учетом НДС</t>
  </si>
  <si>
    <r>
      <t>В том числе возвратных сумм</t>
    </r>
    <r>
      <rPr>
        <u val="single"/>
        <sz val="12"/>
        <rFont val="Times New Roman"/>
        <family val="1"/>
      </rPr>
      <t xml:space="preserve">                                             тыс.руб.</t>
    </r>
  </si>
  <si>
    <t>Рукводитель проектной организации</t>
  </si>
  <si>
    <t>Начальник ____________ отдела</t>
  </si>
  <si>
    <t>Челябинская область, Ашинский район, г.Сим</t>
  </si>
  <si>
    <t>СВОДНЫЙ СМЕТНЫЙ РАСЧЕТ СТОИМОСТИ СТРОИТЕЛЬСТВА
Капитальный ремонт котельной по ул. 40 лет Октября 15а, с заменой котла КВ-3/95 на КВ-ГМ-3,48-95Н</t>
  </si>
  <si>
    <t>на прочие затраты по главам 1, 8-12 сводного сметного расчета и резерва средств на непредвиденные работы и затраты по объекту: 
Капитальный ремонт котельной по ул. 40 лет Октября 15а, с заменой котла КВ-3/95 на КВ-ГМ-3,48-95Н, 
Челябинская область, Ашинский район, г.Сим</t>
  </si>
  <si>
    <t>Проектно-изыскательские работы (117 152 / 3,64 / 1,19)</t>
  </si>
  <si>
    <t>ЛС № 2-2-1</t>
  </si>
  <si>
    <t>ЛС № 2-3-3</t>
  </si>
  <si>
    <t>ЛС № 2-4-1</t>
  </si>
  <si>
    <t>ЛС № 2-5-1</t>
  </si>
  <si>
    <t>Тепломеханическая часть, изм. 1</t>
  </si>
  <si>
    <t>Внутреннее газоснабжение, изм. 3</t>
  </si>
  <si>
    <t>Автоматизация тепломеханических решений, изм. 1</t>
  </si>
  <si>
    <t>Электромонтажные работы, изм. 1</t>
  </si>
  <si>
    <t>ЛС № 9-1-1</t>
  </si>
  <si>
    <t>Пусконаладочные работы, изм. 1</t>
  </si>
  <si>
    <t>в т.ч. Возврат материалов от разборки</t>
  </si>
  <si>
    <t>ЛС № 2-1-2</t>
  </si>
  <si>
    <t>Архитектурно-строительная часть, изм. 2</t>
  </si>
  <si>
    <t>Договор №895 от 11.06.14</t>
  </si>
  <si>
    <t>Экспертиза проекта (56 169 / 1,18 / 3,64)</t>
  </si>
  <si>
    <t>Тех.надзор</t>
  </si>
  <si>
    <r>
      <t>Сводный сметный расчет в сумме</t>
    </r>
    <r>
      <rPr>
        <u val="single"/>
        <sz val="12"/>
        <rFont val="Times New Roman"/>
        <family val="1"/>
      </rPr>
      <t xml:space="preserve">     914,73     тыс.руб.       </t>
    </r>
  </si>
  <si>
    <t>Производство работ в зимнее время 4%</t>
  </si>
  <si>
    <t>СВОДНЫЙ СМЕТНЫЙ РАСЧЕТ СТОИМОСТИ СТРОИТЕЛЬСТВА</t>
  </si>
  <si>
    <t>Капитальный ремонт котельной по ул. 40 лет Октября 15а, с заменой котла КВ-3/95 на КВ-ГМ-3,48-95Н</t>
  </si>
  <si>
    <t>УТВЕРЖДАЮ</t>
  </si>
  <si>
    <t>"____" _______________ 2014г</t>
  </si>
  <si>
    <t>Сводный сметный расчет стоимости строительства</t>
  </si>
  <si>
    <t>Составил _______________________________________________________________________ Е.Н.Волкова</t>
  </si>
  <si>
    <r>
      <t>Согласовал:</t>
    </r>
    <r>
      <rPr>
        <u val="single"/>
        <sz val="12"/>
        <rFont val="Times New Roman"/>
        <family val="1"/>
      </rPr>
      <t xml:space="preserve"> Начальник МКУ "Заказчика"_____________________________________________ Р.П.Пономарева</t>
    </r>
  </si>
  <si>
    <t>Перевод  в  текущий  уровень   цен  4 кв 2014г(*1,004*1,007)</t>
  </si>
  <si>
    <t>Глава Симского городского поселения</t>
  </si>
  <si>
    <t>______________________ В.А. Саблуков</t>
  </si>
  <si>
    <t>Обоснование начальной (максимальной) цены контракта.</t>
  </si>
  <si>
    <t xml:space="preserve">
Определение начальной (максимальной) цены Муниципального контракта производилось в соответствии со ст.22 Федерального закона от  05.04.2013 года №44-ФЗ «О контрактной системе в сфере закупок, товара, работ, услуг для обеспечения государственных и муниципальных нужд» и согласно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исполнителем), утвержденных Приказом Министерства экономического развития Российской Федерации от 02.10.2013г. №567, а также на основании имеющейся прошедшей государственную экспертизу (положительное заключение ОГАУ "Управление государственной экспертизы проектной документации, проектов документов  территориального планирования и инженерных изысканий Челябинской области" от 12.08.2014 года № 340/1.2-76р/14). При определение начальной (максимальной) цены Муниципального контракта использовался проектно-сметный метод.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</si>
</sst>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_р_._-;\-* #,##0.000_р_._-;_-* &quot;-&quot;???_р_._-;_-@_-"/>
    <numFmt numFmtId="166" formatCode="* #,##0.00;* \-#,##0.00;* &quot;-&quot;??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53" applyFont="1">
      <alignment/>
      <protection/>
    </xf>
    <xf numFmtId="164" fontId="3" fillId="0" borderId="0" xfId="67" applyNumberFormat="1" applyFont="1" applyAlignment="1">
      <alignment/>
    </xf>
    <xf numFmtId="0" fontId="3" fillId="0" borderId="0" xfId="56" applyFont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right"/>
      <protection/>
    </xf>
    <xf numFmtId="164" fontId="4" fillId="0" borderId="0" xfId="67" applyNumberFormat="1" applyFont="1" applyAlignment="1">
      <alignment/>
    </xf>
    <xf numFmtId="0" fontId="4" fillId="0" borderId="0" xfId="53" applyFont="1">
      <alignment/>
      <protection/>
    </xf>
    <xf numFmtId="0" fontId="4" fillId="0" borderId="11" xfId="53" applyFont="1" applyBorder="1">
      <alignment/>
      <protection/>
    </xf>
    <xf numFmtId="0" fontId="3" fillId="0" borderId="11" xfId="53" applyFont="1" applyBorder="1">
      <alignment/>
      <protection/>
    </xf>
    <xf numFmtId="164" fontId="3" fillId="0" borderId="11" xfId="67" applyNumberFormat="1" applyFont="1" applyBorder="1" applyAlignment="1">
      <alignment/>
    </xf>
    <xf numFmtId="0" fontId="3" fillId="0" borderId="11" xfId="53" applyFont="1" applyBorder="1" applyAlignment="1">
      <alignment wrapText="1"/>
      <protection/>
    </xf>
    <xf numFmtId="0" fontId="3" fillId="0" borderId="11" xfId="53" applyFont="1" applyBorder="1" applyAlignment="1">
      <alignment vertical="top"/>
      <protection/>
    </xf>
    <xf numFmtId="0" fontId="5" fillId="0" borderId="11" xfId="53" applyFont="1" applyBorder="1">
      <alignment/>
      <protection/>
    </xf>
    <xf numFmtId="165" fontId="3" fillId="0" borderId="0" xfId="53" applyNumberFormat="1" applyFont="1">
      <alignment/>
      <protection/>
    </xf>
    <xf numFmtId="0" fontId="3" fillId="0" borderId="11" xfId="53" applyFont="1" applyBorder="1" applyAlignment="1">
      <alignment vertical="center" wrapText="1"/>
      <protection/>
    </xf>
    <xf numFmtId="0" fontId="6" fillId="0" borderId="0" xfId="53" applyFont="1">
      <alignment/>
      <protection/>
    </xf>
    <xf numFmtId="0" fontId="6" fillId="0" borderId="11" xfId="53" applyFont="1" applyBorder="1" applyAlignment="1">
      <alignment horizontal="center"/>
      <protection/>
    </xf>
    <xf numFmtId="164" fontId="6" fillId="0" borderId="12" xfId="67" applyNumberFormat="1" applyFont="1" applyBorder="1" applyAlignment="1">
      <alignment horizontal="center" vertical="center" wrapText="1"/>
    </xf>
    <xf numFmtId="164" fontId="6" fillId="0" borderId="0" xfId="67" applyNumberFormat="1" applyFont="1" applyAlignment="1">
      <alignment/>
    </xf>
    <xf numFmtId="0" fontId="3" fillId="0" borderId="10" xfId="53" applyFont="1" applyBorder="1">
      <alignment/>
      <protection/>
    </xf>
    <xf numFmtId="164" fontId="3" fillId="0" borderId="10" xfId="67" applyNumberFormat="1" applyFont="1" applyBorder="1" applyAlignment="1">
      <alignment/>
    </xf>
    <xf numFmtId="164" fontId="3" fillId="0" borderId="0" xfId="53" applyNumberFormat="1" applyFont="1">
      <alignment/>
      <protection/>
    </xf>
    <xf numFmtId="0" fontId="9" fillId="0" borderId="0" xfId="53" applyFont="1">
      <alignment/>
      <protection/>
    </xf>
    <xf numFmtId="164" fontId="9" fillId="0" borderId="0" xfId="67" applyNumberFormat="1" applyFont="1" applyAlignment="1">
      <alignment/>
    </xf>
    <xf numFmtId="0" fontId="48" fillId="0" borderId="0" xfId="54" applyFont="1">
      <alignment/>
      <protection/>
    </xf>
    <xf numFmtId="0" fontId="49" fillId="0" borderId="0" xfId="54" applyFont="1">
      <alignment/>
      <protection/>
    </xf>
    <xf numFmtId="0" fontId="49" fillId="0" borderId="0" xfId="54" applyFont="1" applyAlignment="1">
      <alignment horizontal="center" vertical="center" wrapText="1"/>
      <protection/>
    </xf>
    <xf numFmtId="0" fontId="49" fillId="0" borderId="11" xfId="54" applyFont="1" applyBorder="1" applyAlignment="1">
      <alignment horizontal="center" vertical="center" wrapText="1"/>
      <protection/>
    </xf>
    <xf numFmtId="0" fontId="50" fillId="0" borderId="13" xfId="54" applyFont="1" applyBorder="1">
      <alignment/>
      <protection/>
    </xf>
    <xf numFmtId="0" fontId="50" fillId="0" borderId="14" xfId="54" applyFont="1" applyBorder="1">
      <alignment/>
      <protection/>
    </xf>
    <xf numFmtId="0" fontId="50" fillId="0" borderId="11" xfId="54" applyFont="1" applyBorder="1" applyAlignment="1">
      <alignment horizontal="center"/>
      <protection/>
    </xf>
    <xf numFmtId="0" fontId="50" fillId="0" borderId="11" xfId="54" applyFont="1" applyBorder="1">
      <alignment/>
      <protection/>
    </xf>
    <xf numFmtId="0" fontId="50" fillId="0" borderId="0" xfId="54" applyFont="1">
      <alignment/>
      <protection/>
    </xf>
    <xf numFmtId="0" fontId="50" fillId="0" borderId="12" xfId="54" applyFont="1" applyBorder="1">
      <alignment/>
      <protection/>
    </xf>
    <xf numFmtId="0" fontId="50" fillId="0" borderId="15" xfId="54" applyFont="1" applyBorder="1">
      <alignment/>
      <protection/>
    </xf>
    <xf numFmtId="164" fontId="50" fillId="0" borderId="14" xfId="67" applyNumberFormat="1" applyFont="1" applyBorder="1" applyAlignment="1">
      <alignment/>
    </xf>
    <xf numFmtId="164" fontId="50" fillId="0" borderId="11" xfId="67" applyNumberFormat="1" applyFont="1" applyBorder="1" applyAlignment="1">
      <alignment/>
    </xf>
    <xf numFmtId="0" fontId="50" fillId="0" borderId="16" xfId="54" applyFont="1" applyBorder="1">
      <alignment/>
      <protection/>
    </xf>
    <xf numFmtId="0" fontId="50" fillId="0" borderId="14" xfId="54" applyFont="1" applyBorder="1" applyAlignment="1">
      <alignment vertical="center" wrapText="1"/>
      <protection/>
    </xf>
    <xf numFmtId="0" fontId="50" fillId="0" borderId="17" xfId="54" applyFont="1" applyBorder="1">
      <alignment/>
      <protection/>
    </xf>
    <xf numFmtId="0" fontId="49" fillId="0" borderId="0" xfId="54" applyFont="1" applyAlignment="1">
      <alignment horizontal="center"/>
      <protection/>
    </xf>
    <xf numFmtId="0" fontId="3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164" fontId="4" fillId="0" borderId="0" xfId="67" applyNumberFormat="1" applyFont="1" applyBorder="1" applyAlignment="1">
      <alignment/>
    </xf>
    <xf numFmtId="0" fontId="50" fillId="0" borderId="11" xfId="0" applyFont="1" applyBorder="1" applyAlignment="1">
      <alignment horizontal="center"/>
    </xf>
    <xf numFmtId="16" fontId="3" fillId="0" borderId="11" xfId="53" applyNumberFormat="1" applyFont="1" applyBorder="1">
      <alignment/>
      <protection/>
    </xf>
    <xf numFmtId="43" fontId="3" fillId="0" borderId="11" xfId="67" applyNumberFormat="1" applyFont="1" applyBorder="1" applyAlignment="1">
      <alignment/>
    </xf>
    <xf numFmtId="43" fontId="5" fillId="0" borderId="11" xfId="67" applyNumberFormat="1" applyFont="1" applyBorder="1" applyAlignment="1">
      <alignment/>
    </xf>
    <xf numFmtId="43" fontId="4" fillId="0" borderId="11" xfId="67" applyNumberFormat="1" applyFont="1" applyBorder="1" applyAlignment="1">
      <alignment/>
    </xf>
    <xf numFmtId="43" fontId="50" fillId="0" borderId="11" xfId="67" applyNumberFormat="1" applyFont="1" applyBorder="1" applyAlignment="1">
      <alignment/>
    </xf>
    <xf numFmtId="43" fontId="4" fillId="0" borderId="11" xfId="64" applyNumberFormat="1" applyFont="1" applyBorder="1" applyAlignment="1">
      <alignment/>
    </xf>
    <xf numFmtId="0" fontId="3" fillId="0" borderId="11" xfId="53" applyFont="1" applyFill="1" applyBorder="1">
      <alignment/>
      <protection/>
    </xf>
    <xf numFmtId="43" fontId="3" fillId="0" borderId="11" xfId="67" applyNumberFormat="1" applyFont="1" applyFill="1" applyBorder="1" applyAlignment="1">
      <alignment/>
    </xf>
    <xf numFmtId="0" fontId="3" fillId="0" borderId="0" xfId="53" applyFont="1" applyFill="1">
      <alignment/>
      <protection/>
    </xf>
    <xf numFmtId="16" fontId="3" fillId="0" borderId="11" xfId="53" applyNumberFormat="1" applyFont="1" applyFill="1" applyBorder="1">
      <alignment/>
      <protection/>
    </xf>
    <xf numFmtId="164" fontId="3" fillId="0" borderId="11" xfId="67" applyNumberFormat="1" applyFont="1" applyFill="1" applyBorder="1" applyAlignment="1">
      <alignment/>
    </xf>
    <xf numFmtId="0" fontId="3" fillId="0" borderId="11" xfId="53" applyFont="1" applyFill="1" applyBorder="1" applyAlignment="1">
      <alignment vertical="top"/>
      <protection/>
    </xf>
    <xf numFmtId="0" fontId="3" fillId="0" borderId="11" xfId="53" applyFont="1" applyFill="1" applyBorder="1" applyAlignment="1">
      <alignment wrapText="1"/>
      <protection/>
    </xf>
    <xf numFmtId="0" fontId="3" fillId="0" borderId="11" xfId="53" applyFont="1" applyFill="1" applyBorder="1" applyAlignment="1">
      <alignment vertical="top" wrapText="1"/>
      <protection/>
    </xf>
    <xf numFmtId="0" fontId="9" fillId="0" borderId="0" xfId="53" applyFont="1" applyBorder="1">
      <alignment/>
      <protection/>
    </xf>
    <xf numFmtId="164" fontId="9" fillId="0" borderId="0" xfId="67" applyNumberFormat="1" applyFont="1" applyBorder="1" applyAlignment="1">
      <alignment/>
    </xf>
    <xf numFmtId="164" fontId="3" fillId="0" borderId="0" xfId="67" applyNumberFormat="1" applyFont="1" applyBorder="1" applyAlignment="1">
      <alignment/>
    </xf>
    <xf numFmtId="164" fontId="4" fillId="0" borderId="0" xfId="67" applyNumberFormat="1" applyFont="1" applyBorder="1" applyAlignment="1">
      <alignment vertical="top" wrapText="1"/>
    </xf>
    <xf numFmtId="164" fontId="4" fillId="0" borderId="0" xfId="67" applyNumberFormat="1" applyFont="1" applyBorder="1" applyAlignment="1">
      <alignment/>
    </xf>
    <xf numFmtId="0" fontId="3" fillId="0" borderId="0" xfId="56" applyFont="1" applyBorder="1" applyAlignment="1">
      <alignment horizontal="right"/>
      <protection/>
    </xf>
    <xf numFmtId="0" fontId="3" fillId="0" borderId="0" xfId="56" applyFont="1" applyBorder="1">
      <alignment/>
      <protection/>
    </xf>
    <xf numFmtId="164" fontId="4" fillId="0" borderId="0" xfId="67" applyNumberFormat="1" applyFont="1" applyBorder="1" applyAlignment="1">
      <alignment horizontal="left"/>
    </xf>
    <xf numFmtId="164" fontId="4" fillId="0" borderId="0" xfId="67" applyNumberFormat="1" applyFont="1" applyBorder="1" applyAlignment="1">
      <alignment horizontal="left"/>
    </xf>
    <xf numFmtId="164" fontId="6" fillId="0" borderId="13" xfId="67" applyNumberFormat="1" applyFont="1" applyBorder="1" applyAlignment="1">
      <alignment horizontal="center" vertical="center" wrapText="1"/>
    </xf>
    <xf numFmtId="164" fontId="6" fillId="0" borderId="17" xfId="67" applyNumberFormat="1" applyFont="1" applyBorder="1" applyAlignment="1">
      <alignment horizontal="center" vertical="center" wrapText="1"/>
    </xf>
    <xf numFmtId="0" fontId="3" fillId="0" borderId="0" xfId="56" applyFont="1" applyAlignment="1">
      <alignment horizontal="left"/>
      <protection/>
    </xf>
    <xf numFmtId="0" fontId="4" fillId="0" borderId="18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0" borderId="18" xfId="53" applyFont="1" applyBorder="1" applyAlignment="1">
      <alignment horizontal="center"/>
      <protection/>
    </xf>
    <xf numFmtId="0" fontId="4" fillId="0" borderId="14" xfId="53" applyFont="1" applyBorder="1" applyAlignment="1">
      <alignment horizontal="center"/>
      <protection/>
    </xf>
    <xf numFmtId="0" fontId="3" fillId="0" borderId="0" xfId="53" applyFont="1" applyAlignment="1">
      <alignment vertical="top" wrapText="1"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164" fontId="6" fillId="0" borderId="18" xfId="67" applyNumberFormat="1" applyFont="1" applyBorder="1" applyAlignment="1">
      <alignment horizontal="center" vertical="center" wrapText="1"/>
    </xf>
    <xf numFmtId="164" fontId="6" fillId="0" borderId="19" xfId="67" applyNumberFormat="1" applyFont="1" applyBorder="1" applyAlignment="1">
      <alignment horizontal="center" vertical="center" wrapText="1"/>
    </xf>
    <xf numFmtId="164" fontId="6" fillId="0" borderId="14" xfId="67" applyNumberFormat="1" applyFont="1" applyBorder="1" applyAlignment="1">
      <alignment horizontal="center" vertical="center" wrapText="1"/>
    </xf>
    <xf numFmtId="0" fontId="48" fillId="0" borderId="0" xfId="54" applyFont="1" applyAlignment="1">
      <alignment horizontal="center"/>
      <protection/>
    </xf>
    <xf numFmtId="0" fontId="50" fillId="0" borderId="0" xfId="54" applyFont="1" applyAlignment="1">
      <alignment horizontal="center" vertical="center" wrapText="1"/>
      <protection/>
    </xf>
    <xf numFmtId="0" fontId="49" fillId="0" borderId="11" xfId="54" applyFont="1" applyBorder="1" applyAlignment="1">
      <alignment horizontal="center" vertical="center" wrapText="1"/>
      <protection/>
    </xf>
    <xf numFmtId="0" fontId="49" fillId="0" borderId="13" xfId="54" applyFont="1" applyBorder="1" applyAlignment="1">
      <alignment horizontal="center" vertical="center" wrapText="1"/>
      <protection/>
    </xf>
    <xf numFmtId="164" fontId="4" fillId="0" borderId="0" xfId="67" applyNumberFormat="1" applyFont="1" applyAlignment="1">
      <alignment horizontal="center" vertical="top" wrapText="1"/>
    </xf>
    <xf numFmtId="164" fontId="4" fillId="0" borderId="19" xfId="67" applyNumberFormat="1" applyFont="1" applyBorder="1" applyAlignment="1">
      <alignment horizontal="center"/>
    </xf>
    <xf numFmtId="164" fontId="7" fillId="0" borderId="20" xfId="67" applyNumberFormat="1" applyFont="1" applyBorder="1" applyAlignment="1">
      <alignment horizontal="center" vertical="top"/>
    </xf>
    <xf numFmtId="0" fontId="7" fillId="0" borderId="0" xfId="53" applyFont="1" applyAlignment="1">
      <alignment horizontal="center" vertical="top"/>
      <protection/>
    </xf>
    <xf numFmtId="0" fontId="31" fillId="0" borderId="0" xfId="56" applyFont="1" applyAlignment="1">
      <alignment horizontal="center"/>
      <protection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ССР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zoomScalePageLayoutView="0" workbookViewId="0" topLeftCell="A22">
      <selection activeCell="J45" sqref="J45"/>
    </sheetView>
  </sheetViews>
  <sheetFormatPr defaultColWidth="9.140625" defaultRowHeight="15"/>
  <cols>
    <col min="1" max="1" width="5.140625" style="1" customWidth="1"/>
    <col min="2" max="2" width="16.8515625" style="1" customWidth="1"/>
    <col min="3" max="3" width="50.8515625" style="1" customWidth="1"/>
    <col min="4" max="4" width="15.57421875" style="2" customWidth="1"/>
    <col min="5" max="5" width="14.8515625" style="2" customWidth="1"/>
    <col min="6" max="6" width="14.7109375" style="2" customWidth="1"/>
    <col min="7" max="7" width="14.00390625" style="2" customWidth="1"/>
    <col min="8" max="8" width="18.8515625" style="2" customWidth="1"/>
    <col min="9" max="9" width="10.7109375" style="1" bestFit="1" customWidth="1"/>
    <col min="10" max="10" width="14.8515625" style="1" bestFit="1" customWidth="1"/>
    <col min="11" max="16384" width="9.140625" style="1" customWidth="1"/>
  </cols>
  <sheetData>
    <row r="1" spans="1:8" s="23" customFormat="1" ht="12">
      <c r="A1" s="60"/>
      <c r="B1" s="60"/>
      <c r="C1" s="60"/>
      <c r="D1" s="61"/>
      <c r="E1" s="61"/>
      <c r="F1" s="61"/>
      <c r="G1" s="61"/>
      <c r="H1" s="61"/>
    </row>
    <row r="2" spans="1:8" s="23" customFormat="1" ht="15.75">
      <c r="A2" s="60"/>
      <c r="B2" s="43"/>
      <c r="C2" s="60"/>
      <c r="D2" s="61"/>
      <c r="E2" s="61"/>
      <c r="F2" s="67" t="s">
        <v>105</v>
      </c>
      <c r="G2" s="67"/>
      <c r="H2" s="67"/>
    </row>
    <row r="3" spans="1:8" ht="15.75">
      <c r="A3" s="42"/>
      <c r="B3" s="42"/>
      <c r="C3" s="42"/>
      <c r="D3" s="62"/>
      <c r="E3" s="62"/>
      <c r="F3" s="68" t="s">
        <v>111</v>
      </c>
      <c r="G3" s="68"/>
      <c r="H3" s="68"/>
    </row>
    <row r="4" spans="1:8" ht="15.75">
      <c r="A4" s="42"/>
      <c r="B4" s="42"/>
      <c r="C4" s="42"/>
      <c r="D4" s="62"/>
      <c r="E4" s="62"/>
      <c r="F4" s="67" t="s">
        <v>112</v>
      </c>
      <c r="G4" s="67"/>
      <c r="H4" s="67"/>
    </row>
    <row r="5" spans="1:8" ht="15.75">
      <c r="A5" s="42"/>
      <c r="B5" s="42"/>
      <c r="C5" s="42"/>
      <c r="D5" s="62"/>
      <c r="E5" s="62"/>
      <c r="F5" s="67" t="s">
        <v>106</v>
      </c>
      <c r="G5" s="67"/>
      <c r="H5" s="67"/>
    </row>
    <row r="6" spans="1:8" ht="15.75">
      <c r="A6" s="42"/>
      <c r="B6" s="42"/>
      <c r="C6" s="42"/>
      <c r="D6" s="62"/>
      <c r="E6" s="62"/>
      <c r="F6" s="67"/>
      <c r="G6" s="67"/>
      <c r="H6" s="67"/>
    </row>
    <row r="7" spans="1:8" ht="15.75">
      <c r="A7" s="42"/>
      <c r="B7" s="42"/>
      <c r="C7" s="42"/>
      <c r="D7" s="62"/>
      <c r="E7" s="62"/>
      <c r="F7" s="67"/>
      <c r="G7" s="67"/>
      <c r="H7" s="67"/>
    </row>
    <row r="8" spans="1:8" ht="20.25">
      <c r="A8" s="92" t="s">
        <v>113</v>
      </c>
      <c r="B8" s="92"/>
      <c r="C8" s="92"/>
      <c r="D8" s="92"/>
      <c r="E8" s="92"/>
      <c r="F8" s="92"/>
      <c r="G8" s="92"/>
      <c r="H8" s="92"/>
    </row>
    <row r="9" spans="1:8" ht="15.75">
      <c r="A9" s="42"/>
      <c r="B9" s="42"/>
      <c r="C9" s="42"/>
      <c r="D9" s="62"/>
      <c r="E9" s="62"/>
      <c r="F9" s="67"/>
      <c r="G9" s="67"/>
      <c r="H9" s="67"/>
    </row>
    <row r="10" spans="1:8" ht="183.75" customHeight="1">
      <c r="A10" s="93" t="s">
        <v>114</v>
      </c>
      <c r="B10" s="93"/>
      <c r="C10" s="93"/>
      <c r="D10" s="93"/>
      <c r="E10" s="93"/>
      <c r="F10" s="93"/>
      <c r="G10" s="93"/>
      <c r="H10" s="93"/>
    </row>
    <row r="11" spans="1:8" ht="15.75">
      <c r="A11" s="42"/>
      <c r="B11" s="42"/>
      <c r="C11" s="42"/>
      <c r="D11" s="62"/>
      <c r="E11" s="62"/>
      <c r="F11" s="67"/>
      <c r="G11" s="67"/>
      <c r="H11" s="67"/>
    </row>
    <row r="12" spans="1:8" ht="15.75" customHeight="1">
      <c r="A12" s="42"/>
      <c r="B12" s="42"/>
      <c r="C12" s="42"/>
      <c r="D12" s="63"/>
      <c r="E12" s="63"/>
      <c r="F12" s="63"/>
      <c r="G12" s="63"/>
      <c r="H12" s="63"/>
    </row>
    <row r="13" spans="1:8" ht="15.75">
      <c r="A13" s="42"/>
      <c r="B13" s="43"/>
      <c r="C13" s="77" t="s">
        <v>107</v>
      </c>
      <c r="D13" s="77"/>
      <c r="E13" s="77"/>
      <c r="F13" s="77"/>
      <c r="G13" s="44"/>
      <c r="H13" s="62"/>
    </row>
    <row r="14" spans="1:8" ht="23.25" customHeight="1">
      <c r="A14" s="42"/>
      <c r="B14" s="78" t="s">
        <v>104</v>
      </c>
      <c r="C14" s="78"/>
      <c r="D14" s="78"/>
      <c r="E14" s="78"/>
      <c r="F14" s="78"/>
      <c r="G14" s="78"/>
      <c r="H14" s="64"/>
    </row>
    <row r="15" spans="2:6" ht="15.75">
      <c r="B15" s="76"/>
      <c r="C15" s="76"/>
      <c r="D15" s="76"/>
      <c r="E15" s="76"/>
      <c r="F15" s="76"/>
    </row>
    <row r="16" spans="1:8" s="16" customFormat="1" ht="12.75">
      <c r="A16" s="79" t="s">
        <v>53</v>
      </c>
      <c r="B16" s="79" t="s">
        <v>52</v>
      </c>
      <c r="C16" s="79" t="s">
        <v>51</v>
      </c>
      <c r="D16" s="81" t="s">
        <v>50</v>
      </c>
      <c r="E16" s="82"/>
      <c r="F16" s="82"/>
      <c r="G16" s="83"/>
      <c r="H16" s="69" t="s">
        <v>49</v>
      </c>
    </row>
    <row r="17" spans="1:19" s="16" customFormat="1" ht="38.25">
      <c r="A17" s="80"/>
      <c r="B17" s="80"/>
      <c r="C17" s="80"/>
      <c r="D17" s="18" t="s">
        <v>48</v>
      </c>
      <c r="E17" s="18" t="s">
        <v>47</v>
      </c>
      <c r="F17" s="18" t="s">
        <v>46</v>
      </c>
      <c r="G17" s="18" t="s">
        <v>45</v>
      </c>
      <c r="H17" s="70"/>
      <c r="S17" s="16" t="s">
        <v>103</v>
      </c>
    </row>
    <row r="18" spans="1:19" s="16" customFormat="1" ht="12.75">
      <c r="A18" s="17">
        <v>1</v>
      </c>
      <c r="B18" s="17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S18" s="16" t="s">
        <v>104</v>
      </c>
    </row>
    <row r="19" spans="1:8" ht="15.75">
      <c r="A19" s="8" t="s">
        <v>37</v>
      </c>
      <c r="B19" s="8"/>
      <c r="C19" s="8"/>
      <c r="D19" s="10"/>
      <c r="E19" s="10"/>
      <c r="F19" s="10"/>
      <c r="G19" s="10"/>
      <c r="H19" s="10"/>
    </row>
    <row r="20" spans="1:8" s="54" customFormat="1" ht="15.75">
      <c r="A20" s="52">
        <v>1</v>
      </c>
      <c r="B20" s="55" t="s">
        <v>96</v>
      </c>
      <c r="C20" s="52" t="s">
        <v>97</v>
      </c>
      <c r="D20" s="53">
        <v>92.86</v>
      </c>
      <c r="E20" s="53"/>
      <c r="F20" s="53"/>
      <c r="G20" s="53"/>
      <c r="H20" s="53">
        <f>SUM(D20:G20)</f>
        <v>92.86</v>
      </c>
    </row>
    <row r="21" spans="1:8" ht="15.75">
      <c r="A21" s="9">
        <v>2</v>
      </c>
      <c r="B21" s="46" t="s">
        <v>85</v>
      </c>
      <c r="C21" s="9" t="s">
        <v>89</v>
      </c>
      <c r="D21" s="47">
        <v>600.24</v>
      </c>
      <c r="E21" s="47">
        <v>545.08</v>
      </c>
      <c r="F21" s="47">
        <v>2067.14</v>
      </c>
      <c r="G21" s="47"/>
      <c r="H21" s="47">
        <f>SUM(D21:G21)</f>
        <v>3212.46</v>
      </c>
    </row>
    <row r="22" spans="1:8" ht="15.75">
      <c r="A22" s="9"/>
      <c r="B22" s="46"/>
      <c r="C22" s="9" t="s">
        <v>95</v>
      </c>
      <c r="D22" s="47"/>
      <c r="E22" s="47"/>
      <c r="F22" s="47"/>
      <c r="G22" s="47"/>
      <c r="H22" s="47">
        <v>35.89</v>
      </c>
    </row>
    <row r="23" spans="1:8" ht="15.75">
      <c r="A23" s="9">
        <v>3</v>
      </c>
      <c r="B23" s="46" t="s">
        <v>86</v>
      </c>
      <c r="C23" s="9" t="s">
        <v>90</v>
      </c>
      <c r="D23" s="47">
        <v>30.45</v>
      </c>
      <c r="E23" s="47">
        <v>58.66</v>
      </c>
      <c r="F23" s="47">
        <v>90.68</v>
      </c>
      <c r="G23" s="47"/>
      <c r="H23" s="47">
        <f>SUM(D23:G23)</f>
        <v>179.79000000000002</v>
      </c>
    </row>
    <row r="24" spans="1:8" ht="15.75">
      <c r="A24" s="9">
        <v>4</v>
      </c>
      <c r="B24" s="46" t="s">
        <v>87</v>
      </c>
      <c r="C24" s="9" t="s">
        <v>91</v>
      </c>
      <c r="D24" s="47"/>
      <c r="E24" s="47">
        <v>75.18</v>
      </c>
      <c r="F24" s="47">
        <v>9.79</v>
      </c>
      <c r="G24" s="47"/>
      <c r="H24" s="47">
        <f>SUM(D24:G24)</f>
        <v>84.97</v>
      </c>
    </row>
    <row r="25" spans="1:8" ht="15.75">
      <c r="A25" s="9">
        <v>5</v>
      </c>
      <c r="B25" s="46" t="s">
        <v>88</v>
      </c>
      <c r="C25" s="9" t="s">
        <v>92</v>
      </c>
      <c r="D25" s="47"/>
      <c r="E25" s="47">
        <v>31.07</v>
      </c>
      <c r="F25" s="47">
        <v>21.89</v>
      </c>
      <c r="G25" s="47"/>
      <c r="H25" s="47">
        <f>SUM(D25:G25)</f>
        <v>52.96</v>
      </c>
    </row>
    <row r="26" spans="1:8" ht="15.75">
      <c r="A26" s="9"/>
      <c r="B26" s="9"/>
      <c r="C26" s="8" t="s">
        <v>36</v>
      </c>
      <c r="D26" s="49">
        <f>SUM(D20:D25)</f>
        <v>723.5500000000001</v>
      </c>
      <c r="E26" s="49">
        <f>SUM(E20:E25)</f>
        <v>709.9900000000001</v>
      </c>
      <c r="F26" s="49">
        <f>SUM(F20:F25)</f>
        <v>2189.4999999999995</v>
      </c>
      <c r="G26" s="49">
        <f>SUM(G20:G25)</f>
        <v>0</v>
      </c>
      <c r="H26" s="49">
        <f>SUM(H20:H25)</f>
        <v>3658.93</v>
      </c>
    </row>
    <row r="27" spans="1:8" ht="15.75">
      <c r="A27" s="9"/>
      <c r="B27" s="9"/>
      <c r="C27" s="8" t="s">
        <v>23</v>
      </c>
      <c r="D27" s="49">
        <f>D26</f>
        <v>723.5500000000001</v>
      </c>
      <c r="E27" s="49">
        <f>E26</f>
        <v>709.9900000000001</v>
      </c>
      <c r="F27" s="49">
        <f>F26</f>
        <v>2189.4999999999995</v>
      </c>
      <c r="G27" s="49">
        <f>G26</f>
        <v>0</v>
      </c>
      <c r="H27" s="49">
        <f>H26</f>
        <v>3658.93</v>
      </c>
    </row>
    <row r="28" spans="1:8" ht="15.75">
      <c r="A28" s="8" t="s">
        <v>19</v>
      </c>
      <c r="B28" s="8"/>
      <c r="C28" s="8"/>
      <c r="D28" s="47"/>
      <c r="E28" s="47"/>
      <c r="F28" s="47"/>
      <c r="G28" s="47"/>
      <c r="H28" s="47"/>
    </row>
    <row r="29" spans="1:8" ht="15.75">
      <c r="A29" s="9">
        <v>6</v>
      </c>
      <c r="B29" s="9" t="s">
        <v>4</v>
      </c>
      <c r="C29" s="9" t="s">
        <v>102</v>
      </c>
      <c r="D29" s="47">
        <f>'Расчет тек'!E14</f>
        <v>28.94</v>
      </c>
      <c r="E29" s="47">
        <f>'Расчет тек'!E15</f>
        <v>28.4</v>
      </c>
      <c r="F29" s="47"/>
      <c r="G29" s="47"/>
      <c r="H29" s="47">
        <f>SUM(D29:G29)</f>
        <v>57.34</v>
      </c>
    </row>
    <row r="30" spans="1:8" s="54" customFormat="1" ht="15.75">
      <c r="A30" s="52">
        <v>7</v>
      </c>
      <c r="B30" s="52" t="s">
        <v>93</v>
      </c>
      <c r="C30" s="52" t="s">
        <v>94</v>
      </c>
      <c r="D30" s="53"/>
      <c r="E30" s="53"/>
      <c r="F30" s="53"/>
      <c r="G30" s="53">
        <v>242.12</v>
      </c>
      <c r="H30" s="53">
        <f>SUM(D30:G30)</f>
        <v>242.12</v>
      </c>
    </row>
    <row r="31" spans="1:8" ht="15.75">
      <c r="A31" s="9"/>
      <c r="B31" s="9"/>
      <c r="C31" s="8" t="s">
        <v>17</v>
      </c>
      <c r="D31" s="49">
        <f>SUM(D29:D30)</f>
        <v>28.94</v>
      </c>
      <c r="E31" s="49">
        <f>SUM(E29:E30)</f>
        <v>28.4</v>
      </c>
      <c r="F31" s="49">
        <f>SUM(F29:F30)</f>
        <v>0</v>
      </c>
      <c r="G31" s="49">
        <f>SUM(G29:G30)</f>
        <v>242.12</v>
      </c>
      <c r="H31" s="49">
        <f>SUM(D31:G31)</f>
        <v>299.46000000000004</v>
      </c>
    </row>
    <row r="32" spans="1:8" ht="15.75">
      <c r="A32" s="8"/>
      <c r="B32" s="8"/>
      <c r="C32" s="8" t="s">
        <v>16</v>
      </c>
      <c r="D32" s="49">
        <f>D27+D31</f>
        <v>752.4900000000001</v>
      </c>
      <c r="E32" s="49">
        <f>E27+E31</f>
        <v>738.3900000000001</v>
      </c>
      <c r="F32" s="49">
        <f>F27+F31</f>
        <v>2189.4999999999995</v>
      </c>
      <c r="G32" s="49">
        <f>G27+G31</f>
        <v>242.12</v>
      </c>
      <c r="H32" s="49">
        <f>H27+H31</f>
        <v>3958.39</v>
      </c>
    </row>
    <row r="33" spans="1:8" ht="15.75">
      <c r="A33" s="12">
        <v>8</v>
      </c>
      <c r="B33" s="72" t="s">
        <v>3</v>
      </c>
      <c r="C33" s="73"/>
      <c r="D33" s="49">
        <f>ROUND(D32*0.02,2)</f>
        <v>15.05</v>
      </c>
      <c r="E33" s="49">
        <f>ROUND(E32*0.02,2)</f>
        <v>14.77</v>
      </c>
      <c r="F33" s="49">
        <f>ROUND(F32*0.02,2)</f>
        <v>43.79</v>
      </c>
      <c r="G33" s="49">
        <f>ROUND(G32*0.02,2)</f>
        <v>4.84</v>
      </c>
      <c r="H33" s="49">
        <f>SUM(D33:G33)</f>
        <v>78.45</v>
      </c>
    </row>
    <row r="34" spans="1:8" ht="15.75">
      <c r="A34" s="9"/>
      <c r="B34" s="9"/>
      <c r="C34" s="8" t="s">
        <v>2</v>
      </c>
      <c r="D34" s="49">
        <f>D32+D33</f>
        <v>767.5400000000001</v>
      </c>
      <c r="E34" s="49">
        <f>E32+E33</f>
        <v>753.1600000000001</v>
      </c>
      <c r="F34" s="49">
        <f>F32+F33</f>
        <v>2233.2899999999995</v>
      </c>
      <c r="G34" s="49">
        <f>G32+G33</f>
        <v>246.96</v>
      </c>
      <c r="H34" s="49">
        <f>H32+H33</f>
        <v>4036.8399999999997</v>
      </c>
    </row>
    <row r="35" spans="1:8" ht="15.75">
      <c r="A35" s="9"/>
      <c r="B35" s="9"/>
      <c r="C35" s="8" t="s">
        <v>76</v>
      </c>
      <c r="D35" s="49">
        <f>ROUND(D34*0.18,2)</f>
        <v>138.16</v>
      </c>
      <c r="E35" s="49">
        <f>ROUND(E34*0.18,2)</f>
        <v>135.57</v>
      </c>
      <c r="F35" s="49">
        <f>ROUND(F34*0.18,2)</f>
        <v>401.99</v>
      </c>
      <c r="G35" s="49">
        <f>ROUND(G34*0.18,2)</f>
        <v>44.45</v>
      </c>
      <c r="H35" s="49">
        <f>SUM(D35:G35)</f>
        <v>720.1700000000001</v>
      </c>
    </row>
    <row r="36" spans="1:8" ht="15.75">
      <c r="A36" s="9"/>
      <c r="B36" s="74" t="s">
        <v>77</v>
      </c>
      <c r="C36" s="75"/>
      <c r="D36" s="49">
        <f>D34+D35</f>
        <v>905.7</v>
      </c>
      <c r="E36" s="49">
        <f>E34+E35</f>
        <v>888.73</v>
      </c>
      <c r="F36" s="49">
        <f>F34+F35</f>
        <v>2635.2799999999997</v>
      </c>
      <c r="G36" s="49">
        <f>G34+G35</f>
        <v>291.41</v>
      </c>
      <c r="H36" s="51">
        <f>SUM(D36:G36)</f>
        <v>4721.12</v>
      </c>
    </row>
    <row r="37" spans="1:8" ht="15.75">
      <c r="A37" s="94" t="s">
        <v>110</v>
      </c>
      <c r="B37" s="95"/>
      <c r="C37" s="96"/>
      <c r="D37" s="49">
        <f>D36*1.004*1.007</f>
        <v>915.6880596</v>
      </c>
      <c r="E37" s="49">
        <f>E36*1.004*1.007</f>
        <v>898.53091444</v>
      </c>
      <c r="F37" s="49">
        <f>F36*1.004*1.007</f>
        <v>2664.3418678399994</v>
      </c>
      <c r="G37" s="49">
        <f>G36*1.004*1.007</f>
        <v>294.62366948</v>
      </c>
      <c r="H37" s="49">
        <f>H36*1.004*1.007</f>
        <v>4773.184511359999</v>
      </c>
    </row>
    <row r="38" spans="1:8" ht="15.75">
      <c r="A38" s="42"/>
      <c r="B38" s="42"/>
      <c r="C38" s="43"/>
      <c r="D38" s="44"/>
      <c r="E38" s="44"/>
      <c r="F38" s="44"/>
      <c r="G38" s="44"/>
      <c r="H38" s="44"/>
    </row>
    <row r="39" spans="3:7" s="3" customFormat="1" ht="15.75">
      <c r="C39" s="71" t="s">
        <v>108</v>
      </c>
      <c r="D39" s="71"/>
      <c r="E39" s="71"/>
      <c r="F39" s="71"/>
      <c r="G39" s="71"/>
    </row>
    <row r="40" s="3" customFormat="1" ht="15.75">
      <c r="C40" s="5"/>
    </row>
    <row r="41" spans="3:7" s="3" customFormat="1" ht="15.75">
      <c r="C41" s="71" t="s">
        <v>109</v>
      </c>
      <c r="D41" s="71"/>
      <c r="E41" s="71"/>
      <c r="F41" s="71"/>
      <c r="G41" s="71"/>
    </row>
    <row r="42" spans="3:6" s="3" customFormat="1" ht="15.75">
      <c r="C42" s="65"/>
      <c r="D42" s="66"/>
      <c r="E42" s="66"/>
      <c r="F42" s="66"/>
    </row>
    <row r="43" spans="3:6" s="3" customFormat="1" ht="15.75">
      <c r="C43" s="65"/>
      <c r="D43" s="66"/>
      <c r="E43" s="66"/>
      <c r="F43" s="66"/>
    </row>
    <row r="44" spans="3:6" s="3" customFormat="1" ht="15.75">
      <c r="C44" s="65"/>
      <c r="D44" s="66"/>
      <c r="E44" s="66"/>
      <c r="F44" s="66"/>
    </row>
    <row r="45" spans="3:6" s="3" customFormat="1" ht="15.75">
      <c r="C45" s="65"/>
      <c r="D45" s="66"/>
      <c r="E45" s="66"/>
      <c r="F45" s="66"/>
    </row>
    <row r="46" spans="3:6" ht="15.75">
      <c r="C46" s="42"/>
      <c r="D46" s="62"/>
      <c r="E46" s="62"/>
      <c r="F46" s="62"/>
    </row>
    <row r="47" spans="3:6" ht="15.75">
      <c r="C47" s="42"/>
      <c r="D47" s="62"/>
      <c r="E47" s="62"/>
      <c r="F47" s="62"/>
    </row>
  </sheetData>
  <sheetProtection/>
  <mergeCells count="16">
    <mergeCell ref="A16:A17"/>
    <mergeCell ref="B16:B17"/>
    <mergeCell ref="C16:C17"/>
    <mergeCell ref="D16:G16"/>
    <mergeCell ref="A8:H8"/>
    <mergeCell ref="A10:H10"/>
    <mergeCell ref="F3:H3"/>
    <mergeCell ref="H16:H17"/>
    <mergeCell ref="C41:G41"/>
    <mergeCell ref="C39:G39"/>
    <mergeCell ref="B33:C33"/>
    <mergeCell ref="B15:F15"/>
    <mergeCell ref="C13:F13"/>
    <mergeCell ref="A37:C37"/>
    <mergeCell ref="B36:C36"/>
  </mergeCells>
  <printOptions horizontalCentered="1"/>
  <pageMargins left="0.3937007874015748" right="0.3937007874015748" top="0.3937007874015748" bottom="0.3937007874015748" header="0" footer="0"/>
  <pageSetup fitToHeight="14" fitToWidth="1" horizontalDpi="600" verticalDpi="600" orientation="landscape" paperSize="9" scale="9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14" sqref="D14:D25"/>
    </sheetView>
  </sheetViews>
  <sheetFormatPr defaultColWidth="9.140625" defaultRowHeight="15"/>
  <cols>
    <col min="1" max="1" width="6.421875" style="26" customWidth="1"/>
    <col min="2" max="2" width="44.7109375" style="26" customWidth="1"/>
    <col min="3" max="3" width="14.8515625" style="26" customWidth="1"/>
    <col min="4" max="4" width="10.421875" style="41" customWidth="1"/>
    <col min="5" max="5" width="14.8515625" style="26" customWidth="1"/>
    <col min="6" max="16384" width="9.140625" style="26" customWidth="1"/>
  </cols>
  <sheetData>
    <row r="1" spans="1:5" s="25" customFormat="1" ht="18.75">
      <c r="A1" s="84" t="s">
        <v>62</v>
      </c>
      <c r="B1" s="84"/>
      <c r="C1" s="84"/>
      <c r="D1" s="84"/>
      <c r="E1" s="84"/>
    </row>
    <row r="3" spans="1:5" ht="84" customHeight="1">
      <c r="A3" s="85" t="s">
        <v>83</v>
      </c>
      <c r="B3" s="85"/>
      <c r="C3" s="85"/>
      <c r="D3" s="85"/>
      <c r="E3" s="85"/>
    </row>
    <row r="6" spans="1:5" s="27" customFormat="1" ht="15">
      <c r="A6" s="86" t="s">
        <v>53</v>
      </c>
      <c r="B6" s="86" t="s">
        <v>63</v>
      </c>
      <c r="C6" s="86" t="s">
        <v>50</v>
      </c>
      <c r="D6" s="86"/>
      <c r="E6" s="86"/>
    </row>
    <row r="7" spans="1:5" s="27" customFormat="1" ht="60">
      <c r="A7" s="87"/>
      <c r="B7" s="87"/>
      <c r="C7" s="28" t="s">
        <v>64</v>
      </c>
      <c r="D7" s="28" t="s">
        <v>65</v>
      </c>
      <c r="E7" s="28" t="s">
        <v>66</v>
      </c>
    </row>
    <row r="8" spans="1:5" s="33" customFormat="1" ht="19.5" customHeight="1" hidden="1">
      <c r="A8" s="29"/>
      <c r="B8" s="30" t="s">
        <v>21</v>
      </c>
      <c r="C8" s="30"/>
      <c r="D8" s="45"/>
      <c r="E8" s="32"/>
    </row>
    <row r="9" spans="1:5" s="33" customFormat="1" ht="19.5" customHeight="1" hidden="1">
      <c r="A9" s="34"/>
      <c r="B9" s="35" t="s">
        <v>67</v>
      </c>
      <c r="C9" s="36">
        <f>'Сводный расчет тек'!D27</f>
        <v>723.5500000000001</v>
      </c>
      <c r="D9" s="45"/>
      <c r="E9" s="37">
        <f>ROUND(C9*D9%,3)</f>
        <v>0</v>
      </c>
    </row>
    <row r="10" spans="1:5" s="33" customFormat="1" ht="19.5" customHeight="1" hidden="1">
      <c r="A10" s="34"/>
      <c r="B10" s="35" t="s">
        <v>68</v>
      </c>
      <c r="C10" s="36">
        <f>'Сводный расчет тек'!E27</f>
        <v>709.9900000000001</v>
      </c>
      <c r="D10" s="45"/>
      <c r="E10" s="37">
        <f>ROUND(C10*D10%,3)</f>
        <v>0</v>
      </c>
    </row>
    <row r="11" spans="1:5" s="33" customFormat="1" ht="19.5" customHeight="1" hidden="1">
      <c r="A11" s="34"/>
      <c r="B11" s="38" t="s">
        <v>69</v>
      </c>
      <c r="C11" s="36"/>
      <c r="D11" s="45"/>
      <c r="E11" s="37">
        <f>SUM(E9:E10)</f>
        <v>0</v>
      </c>
    </row>
    <row r="12" spans="1:5" s="33" customFormat="1" ht="19.5" customHeight="1">
      <c r="A12" s="34"/>
      <c r="B12" s="38"/>
      <c r="C12" s="37"/>
      <c r="D12" s="45"/>
      <c r="E12" s="37"/>
    </row>
    <row r="13" spans="1:5" s="33" customFormat="1" ht="19.5" customHeight="1">
      <c r="A13" s="34"/>
      <c r="B13" s="30" t="s">
        <v>18</v>
      </c>
      <c r="C13" s="37"/>
      <c r="D13" s="45"/>
      <c r="E13" s="37"/>
    </row>
    <row r="14" spans="1:5" s="33" customFormat="1" ht="19.5" customHeight="1">
      <c r="A14" s="34"/>
      <c r="B14" s="35" t="s">
        <v>67</v>
      </c>
      <c r="C14" s="50">
        <f>'Сводный расчет тек'!D27</f>
        <v>723.5500000000001</v>
      </c>
      <c r="D14" s="45">
        <v>4</v>
      </c>
      <c r="E14" s="50">
        <f>ROUND(C14*D14%,2)</f>
        <v>28.94</v>
      </c>
    </row>
    <row r="15" spans="1:5" s="33" customFormat="1" ht="19.5" customHeight="1">
      <c r="A15" s="34"/>
      <c r="B15" s="35" t="s">
        <v>68</v>
      </c>
      <c r="C15" s="50">
        <f>'Сводный расчет тек'!E27</f>
        <v>709.9900000000001</v>
      </c>
      <c r="D15" s="45">
        <v>4</v>
      </c>
      <c r="E15" s="50">
        <f>ROUND(C15*D15%,2)</f>
        <v>28.4</v>
      </c>
    </row>
    <row r="16" spans="1:5" s="33" customFormat="1" ht="19.5" customHeight="1">
      <c r="A16" s="34"/>
      <c r="B16" s="38" t="s">
        <v>69</v>
      </c>
      <c r="C16" s="50"/>
      <c r="D16" s="31"/>
      <c r="E16" s="50">
        <f>SUM(E14:E15)</f>
        <v>57.34</v>
      </c>
    </row>
    <row r="17" spans="1:5" s="33" customFormat="1" ht="19.5" customHeight="1" hidden="1">
      <c r="A17" s="34"/>
      <c r="B17" s="30"/>
      <c r="C17" s="50"/>
      <c r="D17" s="31"/>
      <c r="E17" s="50"/>
    </row>
    <row r="18" spans="1:5" s="33" customFormat="1" ht="19.5" customHeight="1" hidden="1">
      <c r="A18" s="34"/>
      <c r="B18" s="30" t="s">
        <v>70</v>
      </c>
      <c r="C18" s="50"/>
      <c r="D18" s="31"/>
      <c r="E18" s="50"/>
    </row>
    <row r="19" spans="1:5" s="33" customFormat="1" ht="19.5" customHeight="1" hidden="1">
      <c r="A19" s="34"/>
      <c r="B19" s="35" t="s">
        <v>67</v>
      </c>
      <c r="C19" s="50">
        <f>C14+E14</f>
        <v>752.4900000000001</v>
      </c>
      <c r="D19" s="31"/>
      <c r="E19" s="50">
        <f>ROUND(C19*D19%,3)</f>
        <v>0</v>
      </c>
    </row>
    <row r="20" spans="1:5" s="33" customFormat="1" ht="19.5" customHeight="1" hidden="1">
      <c r="A20" s="34"/>
      <c r="B20" s="35" t="s">
        <v>68</v>
      </c>
      <c r="C20" s="50">
        <f>C15+E15</f>
        <v>738.3900000000001</v>
      </c>
      <c r="D20" s="31"/>
      <c r="E20" s="50">
        <f>ROUND(C20*D20%,3)</f>
        <v>0</v>
      </c>
    </row>
    <row r="21" spans="1:5" s="33" customFormat="1" ht="19.5" customHeight="1" hidden="1">
      <c r="A21" s="34"/>
      <c r="B21" s="38" t="s">
        <v>69</v>
      </c>
      <c r="C21" s="50"/>
      <c r="D21" s="31"/>
      <c r="E21" s="50">
        <f>SUM(E19:E20)</f>
        <v>0</v>
      </c>
    </row>
    <row r="22" spans="1:5" s="33" customFormat="1" ht="19.5" customHeight="1">
      <c r="A22" s="34"/>
      <c r="B22" s="30"/>
      <c r="C22" s="50"/>
      <c r="D22" s="31"/>
      <c r="E22" s="50"/>
    </row>
    <row r="23" spans="1:5" s="33" customFormat="1" ht="19.5" customHeight="1" hidden="1">
      <c r="A23" s="34"/>
      <c r="B23" s="30" t="s">
        <v>71</v>
      </c>
      <c r="C23" s="50">
        <f>C19+C20</f>
        <v>1490.88</v>
      </c>
      <c r="D23" s="31">
        <v>0</v>
      </c>
      <c r="E23" s="50">
        <f>ROUND(C23*D23%,3)</f>
        <v>0</v>
      </c>
    </row>
    <row r="24" spans="1:5" s="33" customFormat="1" ht="19.5" customHeight="1" hidden="1">
      <c r="A24" s="34"/>
      <c r="B24" s="30"/>
      <c r="C24" s="50"/>
      <c r="D24" s="31"/>
      <c r="E24" s="50"/>
    </row>
    <row r="25" spans="1:5" s="33" customFormat="1" ht="19.5" customHeight="1">
      <c r="A25" s="34"/>
      <c r="B25" s="30" t="s">
        <v>72</v>
      </c>
      <c r="C25" s="50">
        <f>'Сводный расчет тек'!H32</f>
        <v>3958.39</v>
      </c>
      <c r="D25" s="31">
        <v>2.14</v>
      </c>
      <c r="E25" s="50">
        <f>ROUND(C25*D25%,2)</f>
        <v>84.71</v>
      </c>
    </row>
    <row r="26" spans="1:5" s="33" customFormat="1" ht="19.5" customHeight="1">
      <c r="A26" s="34"/>
      <c r="B26" s="30"/>
      <c r="C26" s="50"/>
      <c r="D26" s="31"/>
      <c r="E26" s="50"/>
    </row>
    <row r="27" spans="1:5" s="33" customFormat="1" ht="19.5" customHeight="1" hidden="1">
      <c r="A27" s="34"/>
      <c r="B27" s="30" t="s">
        <v>7</v>
      </c>
      <c r="C27" s="50">
        <f>'Сводный расчет тек'!H32</f>
        <v>3958.39</v>
      </c>
      <c r="D27" s="31">
        <v>0</v>
      </c>
      <c r="E27" s="50">
        <f>ROUND(C27*D27%,3)</f>
        <v>0</v>
      </c>
    </row>
    <row r="28" spans="1:5" s="33" customFormat="1" ht="19.5" customHeight="1" hidden="1">
      <c r="A28" s="34"/>
      <c r="B28" s="30"/>
      <c r="C28" s="50"/>
      <c r="D28" s="31"/>
      <c r="E28" s="50"/>
    </row>
    <row r="29" spans="1:5" s="33" customFormat="1" ht="31.5">
      <c r="A29" s="34"/>
      <c r="B29" s="39" t="s">
        <v>73</v>
      </c>
      <c r="C29" s="50">
        <f>'Сводный расчет тек'!H32</f>
        <v>3958.39</v>
      </c>
      <c r="D29" s="31">
        <v>2</v>
      </c>
      <c r="E29" s="50">
        <f>ROUND(C29*D29%,2)</f>
        <v>79.17</v>
      </c>
    </row>
    <row r="30" spans="1:5" s="33" customFormat="1" ht="19.5" customHeight="1">
      <c r="A30" s="40"/>
      <c r="B30" s="30"/>
      <c r="C30" s="37"/>
      <c r="D30" s="31"/>
      <c r="E30" s="37"/>
    </row>
    <row r="34" spans="2:5" ht="15">
      <c r="B34" s="26" t="s">
        <v>74</v>
      </c>
      <c r="E34" s="26" t="s">
        <v>75</v>
      </c>
    </row>
  </sheetData>
  <sheetProtection/>
  <mergeCells count="5">
    <mergeCell ref="A1:E1"/>
    <mergeCell ref="A3:E3"/>
    <mergeCell ref="A6:A7"/>
    <mergeCell ref="B6:B7"/>
    <mergeCell ref="C6:E6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.140625" style="1" customWidth="1"/>
    <col min="2" max="2" width="16.8515625" style="1" customWidth="1"/>
    <col min="3" max="3" width="50.8515625" style="1" customWidth="1"/>
    <col min="4" max="4" width="15.57421875" style="2" customWidth="1"/>
    <col min="5" max="5" width="14.8515625" style="2" customWidth="1"/>
    <col min="6" max="6" width="14.7109375" style="2" customWidth="1"/>
    <col min="7" max="7" width="14.00390625" style="2" customWidth="1"/>
    <col min="8" max="8" width="18.8515625" style="2" customWidth="1"/>
    <col min="9" max="9" width="10.7109375" style="1" bestFit="1" customWidth="1"/>
    <col min="10" max="10" width="14.8515625" style="1" bestFit="1" customWidth="1"/>
    <col min="11" max="16384" width="9.140625" style="1" customWidth="1"/>
  </cols>
  <sheetData>
    <row r="1" spans="1:8" s="23" customFormat="1" ht="12">
      <c r="A1" s="23" t="s">
        <v>61</v>
      </c>
      <c r="D1" s="24"/>
      <c r="E1" s="24"/>
      <c r="F1" s="24"/>
      <c r="G1" s="24" t="s">
        <v>60</v>
      </c>
      <c r="H1" s="24"/>
    </row>
    <row r="2" spans="1:8" s="23" customFormat="1" ht="12">
      <c r="A2" s="23" t="s">
        <v>59</v>
      </c>
      <c r="D2" s="24"/>
      <c r="E2" s="24"/>
      <c r="F2" s="24"/>
      <c r="G2" s="24" t="s">
        <v>58</v>
      </c>
      <c r="H2" s="24"/>
    </row>
    <row r="4" spans="2:8" ht="15.75">
      <c r="B4" s="1" t="s">
        <v>0</v>
      </c>
      <c r="C4" s="20"/>
      <c r="D4" s="21"/>
      <c r="E4" s="21"/>
      <c r="F4" s="21"/>
      <c r="G4" s="21"/>
      <c r="H4" s="21"/>
    </row>
    <row r="6" spans="2:8" ht="15.75" customHeight="1">
      <c r="B6" s="1" t="s">
        <v>57</v>
      </c>
      <c r="D6" s="88" t="s">
        <v>82</v>
      </c>
      <c r="E6" s="88"/>
      <c r="F6" s="88"/>
      <c r="G6" s="88"/>
      <c r="H6" s="88"/>
    </row>
    <row r="7" spans="4:8" ht="15.75">
      <c r="D7" s="88"/>
      <c r="E7" s="88"/>
      <c r="F7" s="88"/>
      <c r="G7" s="88"/>
      <c r="H7" s="88"/>
    </row>
    <row r="8" spans="2:10" ht="15.75">
      <c r="B8" s="1" t="s">
        <v>101</v>
      </c>
      <c r="D8" s="88"/>
      <c r="E8" s="88"/>
      <c r="F8" s="88"/>
      <c r="G8" s="88"/>
      <c r="H8" s="88"/>
      <c r="J8" s="22"/>
    </row>
    <row r="9" spans="4:8" ht="15.75">
      <c r="D9" s="88"/>
      <c r="E9" s="88"/>
      <c r="F9" s="88"/>
      <c r="G9" s="88"/>
      <c r="H9" s="88"/>
    </row>
    <row r="10" spans="2:10" ht="15.75">
      <c r="B10" s="1" t="s">
        <v>78</v>
      </c>
      <c r="D10" s="88"/>
      <c r="E10" s="88"/>
      <c r="F10" s="88"/>
      <c r="G10" s="88"/>
      <c r="H10" s="88"/>
      <c r="J10" s="14"/>
    </row>
    <row r="11" spans="4:8" ht="15.75">
      <c r="D11" s="21"/>
      <c r="E11" s="21"/>
      <c r="F11" s="21"/>
      <c r="G11" s="21"/>
      <c r="H11" s="21"/>
    </row>
    <row r="12" spans="4:8" ht="15.75">
      <c r="D12" s="89" t="s">
        <v>81</v>
      </c>
      <c r="E12" s="89"/>
      <c r="F12" s="89"/>
      <c r="G12" s="89"/>
      <c r="H12" s="89"/>
    </row>
    <row r="13" spans="2:8" ht="15.75">
      <c r="B13" s="20"/>
      <c r="C13" s="20"/>
      <c r="D13" s="90" t="s">
        <v>56</v>
      </c>
      <c r="E13" s="90"/>
      <c r="F13" s="90"/>
      <c r="G13" s="90"/>
      <c r="H13" s="90"/>
    </row>
    <row r="14" spans="2:3" ht="15.75">
      <c r="B14" s="91" t="s">
        <v>55</v>
      </c>
      <c r="C14" s="91"/>
    </row>
    <row r="15" ht="15.75">
      <c r="G15" s="19" t="s">
        <v>54</v>
      </c>
    </row>
    <row r="16" spans="2:6" ht="15.75">
      <c r="B16" s="76"/>
      <c r="C16" s="76"/>
      <c r="D16" s="76"/>
      <c r="E16" s="76"/>
      <c r="F16" s="76"/>
    </row>
    <row r="17" spans="1:8" s="16" customFormat="1" ht="12.75">
      <c r="A17" s="79" t="s">
        <v>53</v>
      </c>
      <c r="B17" s="79" t="s">
        <v>52</v>
      </c>
      <c r="C17" s="79" t="s">
        <v>51</v>
      </c>
      <c r="D17" s="81" t="s">
        <v>50</v>
      </c>
      <c r="E17" s="82"/>
      <c r="F17" s="82"/>
      <c r="G17" s="83"/>
      <c r="H17" s="69" t="s">
        <v>49</v>
      </c>
    </row>
    <row r="18" spans="1:8" s="16" customFormat="1" ht="38.25">
      <c r="A18" s="80"/>
      <c r="B18" s="80"/>
      <c r="C18" s="80"/>
      <c r="D18" s="18" t="s">
        <v>48</v>
      </c>
      <c r="E18" s="18" t="s">
        <v>47</v>
      </c>
      <c r="F18" s="18" t="s">
        <v>46</v>
      </c>
      <c r="G18" s="18" t="s">
        <v>45</v>
      </c>
      <c r="H18" s="70"/>
    </row>
    <row r="19" spans="1:8" s="16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</row>
    <row r="20" spans="1:8" s="16" customFormat="1" ht="12.75">
      <c r="A20" s="17"/>
      <c r="B20" s="17"/>
      <c r="C20" s="17"/>
      <c r="D20" s="17"/>
      <c r="E20" s="17"/>
      <c r="F20" s="17"/>
      <c r="G20" s="17"/>
      <c r="H20" s="17"/>
    </row>
    <row r="21" spans="1:8" ht="15.75">
      <c r="A21" s="9" t="s">
        <v>44</v>
      </c>
      <c r="B21" s="9"/>
      <c r="C21" s="9"/>
      <c r="D21" s="10"/>
      <c r="E21" s="10"/>
      <c r="F21" s="10"/>
      <c r="G21" s="10"/>
      <c r="H21" s="10"/>
    </row>
    <row r="22" spans="1:8" ht="15.75" hidden="1">
      <c r="A22" s="12"/>
      <c r="B22" s="12" t="s">
        <v>8</v>
      </c>
      <c r="C22" s="9" t="s">
        <v>43</v>
      </c>
      <c r="D22" s="10"/>
      <c r="E22" s="10"/>
      <c r="F22" s="10"/>
      <c r="G22" s="10"/>
      <c r="H22" s="10">
        <f>SUM(D22:G22)</f>
        <v>0</v>
      </c>
    </row>
    <row r="23" spans="1:8" ht="15.75" hidden="1">
      <c r="A23" s="12"/>
      <c r="B23" s="12" t="s">
        <v>8</v>
      </c>
      <c r="C23" s="9" t="s">
        <v>42</v>
      </c>
      <c r="D23" s="10"/>
      <c r="E23" s="10"/>
      <c r="F23" s="10"/>
      <c r="G23" s="10"/>
      <c r="H23" s="10">
        <f>SUM(D23:G23)</f>
        <v>0</v>
      </c>
    </row>
    <row r="24" spans="1:8" ht="31.5" hidden="1">
      <c r="A24" s="12"/>
      <c r="B24" s="12" t="s">
        <v>8</v>
      </c>
      <c r="C24" s="15" t="s">
        <v>41</v>
      </c>
      <c r="D24" s="10"/>
      <c r="E24" s="10"/>
      <c r="F24" s="10"/>
      <c r="G24" s="10"/>
      <c r="H24" s="10">
        <f>SUM(D24:G24)</f>
        <v>0</v>
      </c>
    </row>
    <row r="25" spans="1:8" ht="15.75" hidden="1">
      <c r="A25" s="12"/>
      <c r="B25" s="12" t="s">
        <v>8</v>
      </c>
      <c r="C25" s="9" t="s">
        <v>40</v>
      </c>
      <c r="D25" s="10"/>
      <c r="E25" s="10"/>
      <c r="F25" s="10"/>
      <c r="G25" s="10"/>
      <c r="H25" s="10">
        <f>SUM(D25:G25)</f>
        <v>0</v>
      </c>
    </row>
    <row r="26" spans="1:8" ht="15.75" hidden="1">
      <c r="A26" s="12"/>
      <c r="B26" s="12" t="s">
        <v>8</v>
      </c>
      <c r="C26" s="9" t="s">
        <v>39</v>
      </c>
      <c r="D26" s="10"/>
      <c r="E26" s="10"/>
      <c r="F26" s="10"/>
      <c r="G26" s="10"/>
      <c r="H26" s="10">
        <f>SUM(D26:G26)</f>
        <v>0</v>
      </c>
    </row>
    <row r="27" spans="1:8" ht="15.75" hidden="1">
      <c r="A27" s="12"/>
      <c r="B27" s="12"/>
      <c r="C27" s="9"/>
      <c r="D27" s="10"/>
      <c r="E27" s="10"/>
      <c r="F27" s="10"/>
      <c r="G27" s="10"/>
      <c r="H27" s="10"/>
    </row>
    <row r="28" spans="1:8" ht="15.75">
      <c r="A28" s="9"/>
      <c r="B28" s="9"/>
      <c r="C28" s="9" t="s">
        <v>38</v>
      </c>
      <c r="D28" s="10">
        <f>SUM(D22:D27)</f>
        <v>0</v>
      </c>
      <c r="E28" s="10">
        <f>SUM(E22:E27)</f>
        <v>0</v>
      </c>
      <c r="F28" s="10">
        <f>SUM(F22:F27)</f>
        <v>0</v>
      </c>
      <c r="G28" s="10">
        <f>SUM(G22:G27)</f>
        <v>0</v>
      </c>
      <c r="H28" s="10">
        <f>SUM(D28:G28)</f>
        <v>0</v>
      </c>
    </row>
    <row r="29" spans="1:8" ht="15.75">
      <c r="A29" s="9"/>
      <c r="B29" s="9"/>
      <c r="C29" s="9"/>
      <c r="D29" s="10"/>
      <c r="E29" s="10"/>
      <c r="F29" s="10"/>
      <c r="G29" s="10"/>
      <c r="H29" s="10"/>
    </row>
    <row r="30" spans="1:8" ht="15.75">
      <c r="A30" s="9" t="s">
        <v>37</v>
      </c>
      <c r="B30" s="9"/>
      <c r="C30" s="9"/>
      <c r="D30" s="10"/>
      <c r="E30" s="10"/>
      <c r="F30" s="10"/>
      <c r="G30" s="10"/>
      <c r="H30" s="10"/>
    </row>
    <row r="31" spans="1:8" s="54" customFormat="1" ht="15.75">
      <c r="A31" s="52">
        <v>1</v>
      </c>
      <c r="B31" s="55" t="s">
        <v>96</v>
      </c>
      <c r="C31" s="52" t="s">
        <v>97</v>
      </c>
      <c r="D31" s="53">
        <v>17.62</v>
      </c>
      <c r="E31" s="56"/>
      <c r="F31" s="56"/>
      <c r="G31" s="56"/>
      <c r="H31" s="56">
        <f>SUM(D31:G31)</f>
        <v>17.62</v>
      </c>
    </row>
    <row r="32" spans="1:8" ht="15.75">
      <c r="A32" s="9">
        <v>2</v>
      </c>
      <c r="B32" s="46" t="s">
        <v>85</v>
      </c>
      <c r="C32" s="9" t="s">
        <v>89</v>
      </c>
      <c r="D32" s="47">
        <v>113.07</v>
      </c>
      <c r="E32" s="47">
        <v>83.67</v>
      </c>
      <c r="F32" s="47">
        <v>524.65</v>
      </c>
      <c r="G32" s="47"/>
      <c r="H32" s="47">
        <f>SUM(D32:G32)</f>
        <v>721.39</v>
      </c>
    </row>
    <row r="33" spans="1:8" ht="15.75">
      <c r="A33" s="9">
        <v>3</v>
      </c>
      <c r="B33" s="46" t="s">
        <v>86</v>
      </c>
      <c r="C33" s="9" t="s">
        <v>90</v>
      </c>
      <c r="D33" s="47">
        <v>5.38</v>
      </c>
      <c r="E33" s="47">
        <v>8.37</v>
      </c>
      <c r="F33" s="47">
        <v>23.02</v>
      </c>
      <c r="G33" s="47"/>
      <c r="H33" s="47">
        <f>SUM(D33:G33)</f>
        <v>36.769999999999996</v>
      </c>
    </row>
    <row r="34" spans="1:8" ht="15.75">
      <c r="A34" s="9">
        <v>4</v>
      </c>
      <c r="B34" s="46" t="s">
        <v>87</v>
      </c>
      <c r="C34" s="9" t="s">
        <v>91</v>
      </c>
      <c r="D34" s="47"/>
      <c r="E34" s="47">
        <v>10.07</v>
      </c>
      <c r="F34" s="47">
        <v>2.48</v>
      </c>
      <c r="G34" s="47"/>
      <c r="H34" s="47">
        <f>SUM(D34:G34)</f>
        <v>12.55</v>
      </c>
    </row>
    <row r="35" spans="1:8" ht="15.75">
      <c r="A35" s="9">
        <v>5</v>
      </c>
      <c r="B35" s="46" t="s">
        <v>88</v>
      </c>
      <c r="C35" s="9" t="s">
        <v>92</v>
      </c>
      <c r="D35" s="47"/>
      <c r="E35" s="47">
        <v>5.12</v>
      </c>
      <c r="F35" s="47">
        <v>6.14</v>
      </c>
      <c r="G35" s="47"/>
      <c r="H35" s="47">
        <f>SUM(D35:G35)</f>
        <v>11.26</v>
      </c>
    </row>
    <row r="36" spans="1:8" ht="15.75">
      <c r="A36" s="9"/>
      <c r="B36" s="9"/>
      <c r="C36" s="9"/>
      <c r="D36" s="47"/>
      <c r="E36" s="47"/>
      <c r="F36" s="47"/>
      <c r="G36" s="47"/>
      <c r="H36" s="47"/>
    </row>
    <row r="37" spans="1:8" ht="15.75">
      <c r="A37" s="9"/>
      <c r="B37" s="9"/>
      <c r="C37" s="9" t="s">
        <v>36</v>
      </c>
      <c r="D37" s="47">
        <f>SUM(D31:D36)</f>
        <v>136.07</v>
      </c>
      <c r="E37" s="47">
        <f>SUM(E31:E36)</f>
        <v>107.23000000000002</v>
      </c>
      <c r="F37" s="47">
        <f>SUM(F31:F36)</f>
        <v>556.29</v>
      </c>
      <c r="G37" s="47">
        <f>SUM(G31:G36)</f>
        <v>0</v>
      </c>
      <c r="H37" s="47">
        <f>SUM(D37:G37)</f>
        <v>799.5899999999999</v>
      </c>
    </row>
    <row r="38" spans="1:8" ht="15.75">
      <c r="A38" s="9"/>
      <c r="B38" s="9"/>
      <c r="C38" s="9"/>
      <c r="D38" s="47"/>
      <c r="E38" s="47"/>
      <c r="F38" s="47"/>
      <c r="G38" s="47"/>
      <c r="H38" s="47"/>
    </row>
    <row r="39" spans="1:8" ht="15.75">
      <c r="A39" s="9" t="s">
        <v>35</v>
      </c>
      <c r="B39" s="9"/>
      <c r="C39" s="9"/>
      <c r="D39" s="47"/>
      <c r="E39" s="47"/>
      <c r="F39" s="47"/>
      <c r="G39" s="47"/>
      <c r="H39" s="47"/>
    </row>
    <row r="40" spans="1:8" ht="15.75">
      <c r="A40" s="9"/>
      <c r="B40" s="9"/>
      <c r="C40" s="9" t="s">
        <v>12</v>
      </c>
      <c r="D40" s="47"/>
      <c r="E40" s="47"/>
      <c r="F40" s="47"/>
      <c r="G40" s="47"/>
      <c r="H40" s="47"/>
    </row>
    <row r="41" spans="1:8" ht="15.75">
      <c r="A41" s="9"/>
      <c r="B41" s="9"/>
      <c r="C41" s="9" t="s">
        <v>34</v>
      </c>
      <c r="D41" s="47">
        <f>SUM(D40:D40)</f>
        <v>0</v>
      </c>
      <c r="E41" s="47">
        <f>SUM(E40:E40)</f>
        <v>0</v>
      </c>
      <c r="F41" s="47">
        <f>SUM(F40:F40)</f>
        <v>0</v>
      </c>
      <c r="G41" s="47">
        <f>SUM(G40:G40)</f>
        <v>0</v>
      </c>
      <c r="H41" s="47">
        <f>SUM(D41:G41)</f>
        <v>0</v>
      </c>
    </row>
    <row r="42" spans="1:8" ht="15.75">
      <c r="A42" s="9"/>
      <c r="B42" s="9"/>
      <c r="C42" s="9"/>
      <c r="D42" s="47"/>
      <c r="E42" s="47"/>
      <c r="F42" s="47"/>
      <c r="G42" s="47"/>
      <c r="H42" s="47"/>
    </row>
    <row r="43" spans="1:8" ht="15.75">
      <c r="A43" s="9" t="s">
        <v>33</v>
      </c>
      <c r="B43" s="9"/>
      <c r="C43" s="9"/>
      <c r="D43" s="47"/>
      <c r="E43" s="47"/>
      <c r="F43" s="47"/>
      <c r="G43" s="47"/>
      <c r="H43" s="47"/>
    </row>
    <row r="44" spans="1:8" ht="15.75">
      <c r="A44" s="9"/>
      <c r="B44" s="9"/>
      <c r="C44" s="9" t="s">
        <v>12</v>
      </c>
      <c r="D44" s="47"/>
      <c r="E44" s="47"/>
      <c r="F44" s="47"/>
      <c r="G44" s="47"/>
      <c r="H44" s="47"/>
    </row>
    <row r="45" spans="1:8" ht="15.75">
      <c r="A45" s="9"/>
      <c r="B45" s="9"/>
      <c r="C45" s="9" t="s">
        <v>32</v>
      </c>
      <c r="D45" s="47">
        <f>SUM(D44:D44)</f>
        <v>0</v>
      </c>
      <c r="E45" s="47">
        <f>SUM(E44:E44)</f>
        <v>0</v>
      </c>
      <c r="F45" s="47">
        <f>SUM(F44:F44)</f>
        <v>0</v>
      </c>
      <c r="G45" s="47">
        <f>SUM(G44:G44)</f>
        <v>0</v>
      </c>
      <c r="H45" s="47">
        <f>SUM(D45:G45)</f>
        <v>0</v>
      </c>
    </row>
    <row r="46" spans="1:8" ht="15.75">
      <c r="A46" s="9"/>
      <c r="B46" s="9"/>
      <c r="C46" s="9"/>
      <c r="D46" s="47"/>
      <c r="E46" s="47"/>
      <c r="F46" s="47"/>
      <c r="G46" s="47"/>
      <c r="H46" s="47"/>
    </row>
    <row r="47" spans="1:8" ht="15.75">
      <c r="A47" s="9" t="s">
        <v>31</v>
      </c>
      <c r="B47" s="9"/>
      <c r="C47" s="9"/>
      <c r="D47" s="47"/>
      <c r="E47" s="47"/>
      <c r="F47" s="47"/>
      <c r="G47" s="47"/>
      <c r="H47" s="47"/>
    </row>
    <row r="48" spans="1:8" ht="15.75" hidden="1">
      <c r="A48" s="9">
        <v>8</v>
      </c>
      <c r="B48" s="9"/>
      <c r="C48" s="9" t="s">
        <v>30</v>
      </c>
      <c r="D48" s="47"/>
      <c r="E48" s="47"/>
      <c r="F48" s="47"/>
      <c r="G48" s="47"/>
      <c r="H48" s="47">
        <f>SUM(D48:G48)</f>
        <v>0</v>
      </c>
    </row>
    <row r="49" spans="1:8" ht="15.75" hidden="1">
      <c r="A49" s="9">
        <v>9</v>
      </c>
      <c r="B49" s="9"/>
      <c r="C49" s="9" t="s">
        <v>29</v>
      </c>
      <c r="D49" s="47"/>
      <c r="E49" s="47"/>
      <c r="F49" s="47"/>
      <c r="G49" s="47"/>
      <c r="H49" s="47">
        <f>SUM(D49:G49)</f>
        <v>0</v>
      </c>
    </row>
    <row r="50" spans="1:8" ht="15.75">
      <c r="A50" s="9"/>
      <c r="B50" s="9"/>
      <c r="C50" s="9" t="s">
        <v>12</v>
      </c>
      <c r="D50" s="47"/>
      <c r="E50" s="47"/>
      <c r="F50" s="47"/>
      <c r="G50" s="47"/>
      <c r="H50" s="47"/>
    </row>
    <row r="51" spans="1:8" ht="15.75">
      <c r="A51" s="9"/>
      <c r="B51" s="9"/>
      <c r="C51" s="9" t="s">
        <v>28</v>
      </c>
      <c r="D51" s="47">
        <f>SUM(D48:D50)</f>
        <v>0</v>
      </c>
      <c r="E51" s="47">
        <f>SUM(E48:E50)</f>
        <v>0</v>
      </c>
      <c r="F51" s="47">
        <f>SUM(F48:F50)</f>
        <v>0</v>
      </c>
      <c r="G51" s="47">
        <f>SUM(G48:G50)</f>
        <v>0</v>
      </c>
      <c r="H51" s="47">
        <f>SUM(D51:G51)</f>
        <v>0</v>
      </c>
    </row>
    <row r="52" spans="1:8" ht="15.75">
      <c r="A52" s="9"/>
      <c r="B52" s="9"/>
      <c r="C52" s="9"/>
      <c r="D52" s="47"/>
      <c r="E52" s="47"/>
      <c r="F52" s="47"/>
      <c r="G52" s="47"/>
      <c r="H52" s="47"/>
    </row>
    <row r="53" spans="1:8" ht="15.75">
      <c r="A53" s="9" t="s">
        <v>27</v>
      </c>
      <c r="B53" s="9"/>
      <c r="C53" s="9"/>
      <c r="D53" s="47"/>
      <c r="E53" s="47"/>
      <c r="F53" s="47"/>
      <c r="G53" s="47"/>
      <c r="H53" s="47"/>
    </row>
    <row r="54" spans="1:8" ht="15.75">
      <c r="A54" s="9"/>
      <c r="B54" s="9"/>
      <c r="C54" s="9" t="s">
        <v>12</v>
      </c>
      <c r="D54" s="47"/>
      <c r="E54" s="47"/>
      <c r="F54" s="47"/>
      <c r="G54" s="47"/>
      <c r="H54" s="47"/>
    </row>
    <row r="55" spans="1:8" ht="15.75">
      <c r="A55" s="9"/>
      <c r="B55" s="9"/>
      <c r="C55" s="9" t="s">
        <v>26</v>
      </c>
      <c r="D55" s="47">
        <f>SUM(D54:D54)</f>
        <v>0</v>
      </c>
      <c r="E55" s="47">
        <f>SUM(E54:E54)</f>
        <v>0</v>
      </c>
      <c r="F55" s="47">
        <f>SUM(F54:F54)</f>
        <v>0</v>
      </c>
      <c r="G55" s="47">
        <f>SUM(G54:G54)</f>
        <v>0</v>
      </c>
      <c r="H55" s="47">
        <f>SUM(D55:G55)</f>
        <v>0</v>
      </c>
    </row>
    <row r="56" spans="1:8" ht="15.75">
      <c r="A56" s="9"/>
      <c r="B56" s="9"/>
      <c r="C56" s="9"/>
      <c r="D56" s="47"/>
      <c r="E56" s="47"/>
      <c r="F56" s="47"/>
      <c r="G56" s="47"/>
      <c r="H56" s="47"/>
    </row>
    <row r="57" spans="1:8" ht="15.75">
      <c r="A57" s="9" t="s">
        <v>25</v>
      </c>
      <c r="B57" s="9"/>
      <c r="C57" s="9"/>
      <c r="D57" s="47"/>
      <c r="E57" s="47"/>
      <c r="F57" s="47"/>
      <c r="G57" s="47"/>
      <c r="H57" s="47"/>
    </row>
    <row r="58" spans="1:8" ht="15.75">
      <c r="A58" s="9"/>
      <c r="B58" s="9"/>
      <c r="C58" s="9" t="s">
        <v>12</v>
      </c>
      <c r="D58" s="47"/>
      <c r="E58" s="47"/>
      <c r="F58" s="47"/>
      <c r="G58" s="47"/>
      <c r="H58" s="47"/>
    </row>
    <row r="59" spans="1:8" ht="15.75">
      <c r="A59" s="9"/>
      <c r="B59" s="9"/>
      <c r="C59" s="9" t="s">
        <v>24</v>
      </c>
      <c r="D59" s="47">
        <f>SUM(D58:D58)</f>
        <v>0</v>
      </c>
      <c r="E59" s="47">
        <f>SUM(E58:E58)</f>
        <v>0</v>
      </c>
      <c r="F59" s="47">
        <f>SUM(F58:F58)</f>
        <v>0</v>
      </c>
      <c r="G59" s="47">
        <f>SUM(G58:G58)</f>
        <v>0</v>
      </c>
      <c r="H59" s="47">
        <f>SUM(D59:G59)</f>
        <v>0</v>
      </c>
    </row>
    <row r="60" spans="1:8" ht="15.75">
      <c r="A60" s="9"/>
      <c r="B60" s="9"/>
      <c r="C60" s="9"/>
      <c r="D60" s="47"/>
      <c r="E60" s="47"/>
      <c r="F60" s="47"/>
      <c r="G60" s="47"/>
      <c r="H60" s="47"/>
    </row>
    <row r="61" spans="1:8" ht="15.75">
      <c r="A61" s="9"/>
      <c r="B61" s="9"/>
      <c r="C61" s="9" t="s">
        <v>23</v>
      </c>
      <c r="D61" s="47">
        <f>D28+D37+D41+D45+D51+D55+D59</f>
        <v>136.07</v>
      </c>
      <c r="E61" s="47">
        <f>E28+E37+E41+E45+E51+E55+E59</f>
        <v>107.23000000000002</v>
      </c>
      <c r="F61" s="47">
        <f>F28+F37+F41+F45+F51+F55+F59</f>
        <v>556.29</v>
      </c>
      <c r="G61" s="47">
        <f>G28+G37+G41+G45+G51+G55+G59</f>
        <v>0</v>
      </c>
      <c r="H61" s="47">
        <f>SUM(D61:G61)</f>
        <v>799.5899999999999</v>
      </c>
    </row>
    <row r="62" spans="1:8" ht="15.75">
      <c r="A62" s="9"/>
      <c r="B62" s="9"/>
      <c r="C62" s="9"/>
      <c r="D62" s="47"/>
      <c r="E62" s="47"/>
      <c r="F62" s="47"/>
      <c r="G62" s="47"/>
      <c r="H62" s="47"/>
    </row>
    <row r="63" spans="1:8" ht="15.75">
      <c r="A63" s="9"/>
      <c r="B63" s="9"/>
      <c r="C63" s="9"/>
      <c r="D63" s="47"/>
      <c r="E63" s="47"/>
      <c r="F63" s="47"/>
      <c r="G63" s="47"/>
      <c r="H63" s="47"/>
    </row>
    <row r="64" spans="1:8" ht="15.75">
      <c r="A64" s="9" t="s">
        <v>22</v>
      </c>
      <c r="B64" s="9"/>
      <c r="C64" s="9"/>
      <c r="D64" s="47"/>
      <c r="E64" s="47"/>
      <c r="F64" s="47"/>
      <c r="G64" s="47"/>
      <c r="H64" s="47"/>
    </row>
    <row r="65" spans="1:8" ht="15.75">
      <c r="A65" s="9"/>
      <c r="B65" s="9"/>
      <c r="C65" s="9" t="s">
        <v>12</v>
      </c>
      <c r="D65" s="47"/>
      <c r="E65" s="47"/>
      <c r="F65" s="47"/>
      <c r="G65" s="47"/>
      <c r="H65" s="47"/>
    </row>
    <row r="66" spans="1:8" ht="15.75">
      <c r="A66" s="9"/>
      <c r="B66" s="9"/>
      <c r="C66" s="9" t="s">
        <v>20</v>
      </c>
      <c r="D66" s="47">
        <f>D61+D65</f>
        <v>136.07</v>
      </c>
      <c r="E66" s="47">
        <f>E61+E65</f>
        <v>107.23000000000002</v>
      </c>
      <c r="F66" s="47">
        <f>F61+F65</f>
        <v>556.29</v>
      </c>
      <c r="G66" s="47">
        <f>G61+G65</f>
        <v>0</v>
      </c>
      <c r="H66" s="47">
        <f>SUM(D66:G66)</f>
        <v>799.5899999999999</v>
      </c>
    </row>
    <row r="67" spans="1:8" ht="15.75">
      <c r="A67" s="9"/>
      <c r="B67" s="9"/>
      <c r="C67" s="9"/>
      <c r="D67" s="47"/>
      <c r="E67" s="47"/>
      <c r="F67" s="47"/>
      <c r="G67" s="47"/>
      <c r="H67" s="47"/>
    </row>
    <row r="68" spans="1:8" ht="15.75">
      <c r="A68" s="9"/>
      <c r="B68" s="9"/>
      <c r="C68" s="9"/>
      <c r="D68" s="47"/>
      <c r="E68" s="47"/>
      <c r="F68" s="47"/>
      <c r="G68" s="47"/>
      <c r="H68" s="47"/>
    </row>
    <row r="69" spans="1:8" ht="15.75">
      <c r="A69" s="9" t="s">
        <v>19</v>
      </c>
      <c r="B69" s="9"/>
      <c r="C69" s="9"/>
      <c r="D69" s="47"/>
      <c r="E69" s="47"/>
      <c r="F69" s="47"/>
      <c r="G69" s="47"/>
      <c r="H69" s="47"/>
    </row>
    <row r="70" spans="1:8" ht="15.75">
      <c r="A70" s="9">
        <v>6</v>
      </c>
      <c r="B70" s="9" t="s">
        <v>4</v>
      </c>
      <c r="C70" s="9" t="s">
        <v>18</v>
      </c>
      <c r="D70" s="47">
        <f>Расчет!E14</f>
        <v>5.44</v>
      </c>
      <c r="E70" s="47">
        <f>Расчет!E15</f>
        <v>4.29</v>
      </c>
      <c r="F70" s="47"/>
      <c r="G70" s="47"/>
      <c r="H70" s="47">
        <f>SUM(D70:G70)</f>
        <v>9.73</v>
      </c>
    </row>
    <row r="71" spans="1:8" s="54" customFormat="1" ht="15.75">
      <c r="A71" s="52">
        <v>7</v>
      </c>
      <c r="B71" s="52" t="s">
        <v>93</v>
      </c>
      <c r="C71" s="52" t="s">
        <v>94</v>
      </c>
      <c r="D71" s="53"/>
      <c r="E71" s="53"/>
      <c r="F71" s="53"/>
      <c r="G71" s="53">
        <v>30.51</v>
      </c>
      <c r="H71" s="53">
        <f>SUM(D71:G71)</f>
        <v>30.51</v>
      </c>
    </row>
    <row r="72" spans="1:8" ht="15.75">
      <c r="A72" s="9"/>
      <c r="B72" s="9"/>
      <c r="C72" s="13"/>
      <c r="D72" s="47"/>
      <c r="E72" s="47"/>
      <c r="F72" s="47"/>
      <c r="G72" s="47"/>
      <c r="H72" s="47"/>
    </row>
    <row r="73" spans="1:8" ht="15.75">
      <c r="A73" s="9"/>
      <c r="B73" s="9"/>
      <c r="C73" s="9" t="s">
        <v>17</v>
      </c>
      <c r="D73" s="47">
        <f>SUM(D70:D72)</f>
        <v>5.44</v>
      </c>
      <c r="E73" s="47">
        <f>SUM(E70:E72)</f>
        <v>4.29</v>
      </c>
      <c r="F73" s="47">
        <f>SUM(F70:F72)</f>
        <v>0</v>
      </c>
      <c r="G73" s="47">
        <f>SUM(G70:G72)</f>
        <v>30.51</v>
      </c>
      <c r="H73" s="47">
        <f>SUM(D73:G73)</f>
        <v>40.24</v>
      </c>
    </row>
    <row r="74" spans="1:8" ht="15.75">
      <c r="A74" s="9"/>
      <c r="B74" s="9"/>
      <c r="C74" s="9"/>
      <c r="D74" s="47"/>
      <c r="E74" s="47"/>
      <c r="F74" s="47"/>
      <c r="G74" s="47"/>
      <c r="H74" s="47"/>
    </row>
    <row r="75" spans="1:8" ht="15.75">
      <c r="A75" s="9"/>
      <c r="B75" s="9"/>
      <c r="C75" s="9" t="s">
        <v>16</v>
      </c>
      <c r="D75" s="47">
        <f>D66+D73</f>
        <v>141.51</v>
      </c>
      <c r="E75" s="47">
        <f>E66+E73</f>
        <v>111.52000000000002</v>
      </c>
      <c r="F75" s="47">
        <f>F66+F73</f>
        <v>556.29</v>
      </c>
      <c r="G75" s="47">
        <f>G66+G73</f>
        <v>30.51</v>
      </c>
      <c r="H75" s="47">
        <f>SUM(D75:G75)</f>
        <v>839.8299999999999</v>
      </c>
    </row>
    <row r="76" spans="1:8" ht="15.75">
      <c r="A76" s="9"/>
      <c r="B76" s="9"/>
      <c r="C76" s="9"/>
      <c r="D76" s="47"/>
      <c r="E76" s="47"/>
      <c r="F76" s="47"/>
      <c r="G76" s="47"/>
      <c r="H76" s="47"/>
    </row>
    <row r="77" spans="1:8" ht="15.75">
      <c r="A77" s="9"/>
      <c r="B77" s="9"/>
      <c r="C77" s="9"/>
      <c r="D77" s="47"/>
      <c r="E77" s="47"/>
      <c r="F77" s="47"/>
      <c r="G77" s="47"/>
      <c r="H77" s="47"/>
    </row>
    <row r="78" spans="1:8" ht="15.75">
      <c r="A78" s="9" t="s">
        <v>15</v>
      </c>
      <c r="B78" s="9"/>
      <c r="C78" s="9"/>
      <c r="D78" s="47"/>
      <c r="E78" s="47"/>
      <c r="F78" s="47"/>
      <c r="G78" s="47"/>
      <c r="H78" s="47"/>
    </row>
    <row r="79" spans="1:8" ht="15.75">
      <c r="A79" s="9">
        <v>8</v>
      </c>
      <c r="B79" s="9" t="s">
        <v>4</v>
      </c>
      <c r="C79" s="9" t="s">
        <v>100</v>
      </c>
      <c r="D79" s="47"/>
      <c r="E79" s="47"/>
      <c r="F79" s="47"/>
      <c r="G79" s="47">
        <f>Расчет!E25</f>
        <v>17.97</v>
      </c>
      <c r="H79" s="47">
        <f>SUM(D79:G79)</f>
        <v>17.97</v>
      </c>
    </row>
    <row r="80" spans="1:8" ht="15.75">
      <c r="A80" s="9"/>
      <c r="B80" s="9"/>
      <c r="C80" s="9"/>
      <c r="D80" s="47"/>
      <c r="E80" s="47"/>
      <c r="F80" s="47"/>
      <c r="G80" s="47"/>
      <c r="H80" s="47"/>
    </row>
    <row r="81" spans="1:8" ht="15.75">
      <c r="A81" s="9"/>
      <c r="B81" s="9"/>
      <c r="C81" s="9" t="s">
        <v>14</v>
      </c>
      <c r="D81" s="47">
        <f>SUM(D79:D80)</f>
        <v>0</v>
      </c>
      <c r="E81" s="47">
        <f>SUM(E79:E80)</f>
        <v>0</v>
      </c>
      <c r="F81" s="47">
        <f>SUM(F79:F80)</f>
        <v>0</v>
      </c>
      <c r="G81" s="47">
        <f>SUM(G79:G80)</f>
        <v>17.97</v>
      </c>
      <c r="H81" s="47">
        <f>SUM(D81:G81)</f>
        <v>17.97</v>
      </c>
    </row>
    <row r="82" spans="1:8" ht="15.75">
      <c r="A82" s="9"/>
      <c r="B82" s="9"/>
      <c r="C82" s="9"/>
      <c r="D82" s="47"/>
      <c r="E82" s="47"/>
      <c r="F82" s="47"/>
      <c r="G82" s="47"/>
      <c r="H82" s="47"/>
    </row>
    <row r="83" spans="1:8" ht="15.75">
      <c r="A83" s="9" t="s">
        <v>13</v>
      </c>
      <c r="B83" s="9"/>
      <c r="C83" s="9"/>
      <c r="D83" s="47"/>
      <c r="E83" s="47"/>
      <c r="F83" s="47"/>
      <c r="G83" s="47"/>
      <c r="H83" s="47"/>
    </row>
    <row r="84" spans="1:8" ht="15.75">
      <c r="A84" s="9"/>
      <c r="B84" s="9"/>
      <c r="C84" s="9"/>
      <c r="D84" s="47"/>
      <c r="E84" s="47"/>
      <c r="F84" s="47"/>
      <c r="G84" s="47"/>
      <c r="H84" s="47"/>
    </row>
    <row r="85" spans="1:8" ht="15.75">
      <c r="A85" s="9"/>
      <c r="B85" s="9"/>
      <c r="C85" s="9" t="s">
        <v>12</v>
      </c>
      <c r="D85" s="47"/>
      <c r="E85" s="47"/>
      <c r="F85" s="47"/>
      <c r="G85" s="47"/>
      <c r="H85" s="47"/>
    </row>
    <row r="86" spans="1:8" ht="15.75">
      <c r="A86" s="9"/>
      <c r="B86" s="9"/>
      <c r="C86" s="9" t="s">
        <v>11</v>
      </c>
      <c r="D86" s="47">
        <f>SUM(D85)</f>
        <v>0</v>
      </c>
      <c r="E86" s="47">
        <f>SUM(E85)</f>
        <v>0</v>
      </c>
      <c r="F86" s="47">
        <f>SUM(F85)</f>
        <v>0</v>
      </c>
      <c r="G86" s="47">
        <f>SUM(G85)</f>
        <v>0</v>
      </c>
      <c r="H86" s="47">
        <f>SUM(D86:G86)</f>
        <v>0</v>
      </c>
    </row>
    <row r="87" spans="1:8" ht="15.75">
      <c r="A87" s="9"/>
      <c r="B87" s="9"/>
      <c r="C87" s="9"/>
      <c r="D87" s="47"/>
      <c r="E87" s="47"/>
      <c r="F87" s="47"/>
      <c r="G87" s="47"/>
      <c r="H87" s="47"/>
    </row>
    <row r="88" spans="1:8" ht="15.75">
      <c r="A88" s="9" t="s">
        <v>10</v>
      </c>
      <c r="B88" s="9"/>
      <c r="C88" s="9"/>
      <c r="D88" s="47"/>
      <c r="E88" s="47"/>
      <c r="F88" s="47"/>
      <c r="G88" s="47"/>
      <c r="H88" s="47"/>
    </row>
    <row r="89" spans="1:8" s="54" customFormat="1" ht="31.5">
      <c r="A89" s="57">
        <v>9</v>
      </c>
      <c r="B89" s="57" t="s">
        <v>9</v>
      </c>
      <c r="C89" s="58" t="s">
        <v>84</v>
      </c>
      <c r="D89" s="53"/>
      <c r="E89" s="53"/>
      <c r="F89" s="53"/>
      <c r="G89" s="53">
        <f>ROUND(117.152/3.64/1.19,2)</f>
        <v>27.05</v>
      </c>
      <c r="H89" s="53">
        <f>SUM(D89:G89)</f>
        <v>27.05</v>
      </c>
    </row>
    <row r="90" spans="1:8" s="54" customFormat="1" ht="31.5">
      <c r="A90" s="52">
        <v>10</v>
      </c>
      <c r="B90" s="59" t="s">
        <v>98</v>
      </c>
      <c r="C90" s="52" t="s">
        <v>99</v>
      </c>
      <c r="D90" s="53"/>
      <c r="E90" s="53"/>
      <c r="F90" s="53"/>
      <c r="G90" s="53">
        <f>ROUND(56.169/1.18/3.64,2)</f>
        <v>13.08</v>
      </c>
      <c r="H90" s="53">
        <f>SUM(D90:G90)</f>
        <v>13.08</v>
      </c>
    </row>
    <row r="91" spans="1:8" ht="15.75">
      <c r="A91" s="9"/>
      <c r="B91" s="9"/>
      <c r="C91" s="9"/>
      <c r="D91" s="47"/>
      <c r="E91" s="47"/>
      <c r="F91" s="47"/>
      <c r="G91" s="48"/>
      <c r="H91" s="47"/>
    </row>
    <row r="92" spans="1:8" ht="15.75">
      <c r="A92" s="9"/>
      <c r="B92" s="9"/>
      <c r="C92" s="9" t="s">
        <v>6</v>
      </c>
      <c r="D92" s="47">
        <f>SUM(D89:D91)</f>
        <v>0</v>
      </c>
      <c r="E92" s="47">
        <f>SUM(E89:E91)</f>
        <v>0</v>
      </c>
      <c r="F92" s="47">
        <f>SUM(F89:F91)</f>
        <v>0</v>
      </c>
      <c r="G92" s="47">
        <f>SUM(G89:G91)</f>
        <v>40.13</v>
      </c>
      <c r="H92" s="47">
        <f>SUM(D92:G92)</f>
        <v>40.13</v>
      </c>
    </row>
    <row r="93" spans="1:8" ht="15.75">
      <c r="A93" s="9"/>
      <c r="B93" s="9"/>
      <c r="C93" s="9"/>
      <c r="D93" s="47"/>
      <c r="E93" s="47"/>
      <c r="F93" s="47"/>
      <c r="G93" s="47"/>
      <c r="H93" s="47"/>
    </row>
    <row r="94" spans="1:8" ht="15.75">
      <c r="A94" s="9"/>
      <c r="B94" s="9"/>
      <c r="C94" s="9"/>
      <c r="D94" s="47"/>
      <c r="E94" s="47"/>
      <c r="F94" s="47"/>
      <c r="G94" s="47"/>
      <c r="H94" s="47"/>
    </row>
    <row r="95" spans="1:8" ht="15.75">
      <c r="A95" s="9"/>
      <c r="B95" s="9"/>
      <c r="C95" s="9" t="s">
        <v>5</v>
      </c>
      <c r="D95" s="47">
        <f>D75+D81+D86+D92</f>
        <v>141.51</v>
      </c>
      <c r="E95" s="47">
        <f>E75+E81+E86+E92</f>
        <v>111.52000000000002</v>
      </c>
      <c r="F95" s="47">
        <f>F75+F81+F86+F92</f>
        <v>556.29</v>
      </c>
      <c r="G95" s="47">
        <f>G75+G81+G86+G92</f>
        <v>88.61000000000001</v>
      </c>
      <c r="H95" s="47">
        <f>SUM(D95:G95)</f>
        <v>897.93</v>
      </c>
    </row>
    <row r="96" spans="1:8" ht="15.75">
      <c r="A96" s="9"/>
      <c r="B96" s="9"/>
      <c r="C96" s="9"/>
      <c r="D96" s="47"/>
      <c r="E96" s="47"/>
      <c r="F96" s="47"/>
      <c r="G96" s="47"/>
      <c r="H96" s="47"/>
    </row>
    <row r="97" spans="1:8" ht="15.75">
      <c r="A97" s="9"/>
      <c r="B97" s="9"/>
      <c r="C97" s="9"/>
      <c r="D97" s="47"/>
      <c r="E97" s="47"/>
      <c r="F97" s="47"/>
      <c r="G97" s="47"/>
      <c r="H97" s="47"/>
    </row>
    <row r="98" spans="1:8" ht="31.5">
      <c r="A98" s="12">
        <v>11</v>
      </c>
      <c r="B98" s="12"/>
      <c r="C98" s="11" t="s">
        <v>3</v>
      </c>
      <c r="D98" s="47">
        <f>ROUND(D75*0.02,2)</f>
        <v>2.83</v>
      </c>
      <c r="E98" s="47">
        <f>ROUND(E75*0.02,2)</f>
        <v>2.23</v>
      </c>
      <c r="F98" s="47">
        <f>ROUND(F75*0.02,2)</f>
        <v>11.13</v>
      </c>
      <c r="G98" s="47">
        <f>ROUND(G75*0.02,2)</f>
        <v>0.61</v>
      </c>
      <c r="H98" s="47">
        <f>SUM(D98:G98)</f>
        <v>16.8</v>
      </c>
    </row>
    <row r="99" spans="1:8" ht="15.75">
      <c r="A99" s="9"/>
      <c r="B99" s="9"/>
      <c r="C99" s="9"/>
      <c r="D99" s="47"/>
      <c r="E99" s="47"/>
      <c r="F99" s="47"/>
      <c r="G99" s="47"/>
      <c r="H99" s="47"/>
    </row>
    <row r="100" spans="1:8" ht="15.75">
      <c r="A100" s="9"/>
      <c r="B100" s="9"/>
      <c r="C100" s="8" t="s">
        <v>2</v>
      </c>
      <c r="D100" s="49">
        <f>D95+D98</f>
        <v>144.34</v>
      </c>
      <c r="E100" s="49">
        <f>E95+E98</f>
        <v>113.75000000000003</v>
      </c>
      <c r="F100" s="49">
        <f>F95+F98</f>
        <v>567.42</v>
      </c>
      <c r="G100" s="49">
        <f>G95+G98</f>
        <v>89.22000000000001</v>
      </c>
      <c r="H100" s="49">
        <f>SUM(D100:G100)</f>
        <v>914.73</v>
      </c>
    </row>
    <row r="101" spans="3:8" ht="15.75">
      <c r="C101" s="7"/>
      <c r="D101" s="6"/>
      <c r="E101" s="6"/>
      <c r="F101" s="6"/>
      <c r="G101" s="6"/>
      <c r="H101" s="6"/>
    </row>
    <row r="102" spans="3:5" s="3" customFormat="1" ht="15.75">
      <c r="C102" s="5" t="s">
        <v>79</v>
      </c>
      <c r="D102" s="4"/>
      <c r="E102" s="4"/>
    </row>
    <row r="103" s="3" customFormat="1" ht="15.75">
      <c r="C103" s="5"/>
    </row>
    <row r="104" spans="3:5" s="3" customFormat="1" ht="15.75">
      <c r="C104" s="5" t="s">
        <v>1</v>
      </c>
      <c r="D104" s="4"/>
      <c r="E104" s="4"/>
    </row>
    <row r="105" s="3" customFormat="1" ht="15.75">
      <c r="C105" s="5"/>
    </row>
    <row r="106" spans="3:5" s="3" customFormat="1" ht="15.75">
      <c r="C106" s="5" t="s">
        <v>80</v>
      </c>
      <c r="D106" s="4"/>
      <c r="E106" s="4"/>
    </row>
    <row r="107" s="3" customFormat="1" ht="15.75">
      <c r="C107" s="5"/>
    </row>
    <row r="108" spans="3:5" s="3" customFormat="1" ht="15.75">
      <c r="C108" s="5" t="s">
        <v>0</v>
      </c>
      <c r="D108" s="4"/>
      <c r="E108" s="4"/>
    </row>
  </sheetData>
  <sheetProtection/>
  <mergeCells count="10">
    <mergeCell ref="A17:A18"/>
    <mergeCell ref="B17:B18"/>
    <mergeCell ref="C17:C18"/>
    <mergeCell ref="D17:G17"/>
    <mergeCell ref="H17:H18"/>
    <mergeCell ref="D6:H10"/>
    <mergeCell ref="D12:H12"/>
    <mergeCell ref="D13:H13"/>
    <mergeCell ref="B14:C14"/>
    <mergeCell ref="B16:F16"/>
  </mergeCells>
  <printOptions horizontalCentered="1"/>
  <pageMargins left="0.3937007874015748" right="0.3937007874015748" top="0.3937007874015748" bottom="0.3937007874015748" header="0" footer="0"/>
  <pageSetup fitToHeight="14" fitToWidth="1" horizontalDpi="600" verticalDpi="600" orientation="landscape" paperSize="9" scale="9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14" sqref="D14:D25"/>
    </sheetView>
  </sheetViews>
  <sheetFormatPr defaultColWidth="9.140625" defaultRowHeight="15"/>
  <cols>
    <col min="1" max="1" width="6.421875" style="26" customWidth="1"/>
    <col min="2" max="2" width="44.7109375" style="26" customWidth="1"/>
    <col min="3" max="3" width="14.8515625" style="26" customWidth="1"/>
    <col min="4" max="4" width="10.421875" style="41" customWidth="1"/>
    <col min="5" max="5" width="14.8515625" style="26" customWidth="1"/>
    <col min="6" max="16384" width="9.140625" style="26" customWidth="1"/>
  </cols>
  <sheetData>
    <row r="1" spans="1:5" s="25" customFormat="1" ht="18.75">
      <c r="A1" s="84" t="s">
        <v>62</v>
      </c>
      <c r="B1" s="84"/>
      <c r="C1" s="84"/>
      <c r="D1" s="84"/>
      <c r="E1" s="84"/>
    </row>
    <row r="3" spans="1:5" ht="79.5" customHeight="1">
      <c r="A3" s="85" t="s">
        <v>83</v>
      </c>
      <c r="B3" s="85"/>
      <c r="C3" s="85"/>
      <c r="D3" s="85"/>
      <c r="E3" s="85"/>
    </row>
    <row r="6" spans="1:5" s="27" customFormat="1" ht="15">
      <c r="A6" s="86" t="s">
        <v>53</v>
      </c>
      <c r="B6" s="86" t="s">
        <v>63</v>
      </c>
      <c r="C6" s="86" t="s">
        <v>50</v>
      </c>
      <c r="D6" s="86"/>
      <c r="E6" s="86"/>
    </row>
    <row r="7" spans="1:5" s="27" customFormat="1" ht="60">
      <c r="A7" s="87"/>
      <c r="B7" s="87"/>
      <c r="C7" s="28" t="s">
        <v>64</v>
      </c>
      <c r="D7" s="28" t="s">
        <v>65</v>
      </c>
      <c r="E7" s="28" t="s">
        <v>66</v>
      </c>
    </row>
    <row r="8" spans="1:5" s="33" customFormat="1" ht="19.5" customHeight="1" hidden="1">
      <c r="A8" s="29"/>
      <c r="B8" s="30" t="s">
        <v>21</v>
      </c>
      <c r="C8" s="30"/>
      <c r="D8" s="45"/>
      <c r="E8" s="32"/>
    </row>
    <row r="9" spans="1:5" s="33" customFormat="1" ht="19.5" customHeight="1" hidden="1">
      <c r="A9" s="34"/>
      <c r="B9" s="35" t="s">
        <v>67</v>
      </c>
      <c r="C9" s="36">
        <f>'Сводный расчет'!D61</f>
        <v>136.07</v>
      </c>
      <c r="D9" s="45"/>
      <c r="E9" s="37">
        <f>ROUND(C9*D9%,3)</f>
        <v>0</v>
      </c>
    </row>
    <row r="10" spans="1:5" s="33" customFormat="1" ht="19.5" customHeight="1" hidden="1">
      <c r="A10" s="34"/>
      <c r="B10" s="35" t="s">
        <v>68</v>
      </c>
      <c r="C10" s="36">
        <f>'Сводный расчет'!E61</f>
        <v>107.23000000000002</v>
      </c>
      <c r="D10" s="45"/>
      <c r="E10" s="37">
        <f>ROUND(C10*D10%,3)</f>
        <v>0</v>
      </c>
    </row>
    <row r="11" spans="1:5" s="33" customFormat="1" ht="19.5" customHeight="1" hidden="1">
      <c r="A11" s="34"/>
      <c r="B11" s="38" t="s">
        <v>69</v>
      </c>
      <c r="C11" s="36"/>
      <c r="D11" s="45"/>
      <c r="E11" s="37">
        <f>SUM(E9:E10)</f>
        <v>0</v>
      </c>
    </row>
    <row r="12" spans="1:5" s="33" customFormat="1" ht="19.5" customHeight="1" hidden="1">
      <c r="A12" s="34"/>
      <c r="B12" s="38"/>
      <c r="C12" s="37"/>
      <c r="D12" s="45"/>
      <c r="E12" s="37"/>
    </row>
    <row r="13" spans="1:5" s="33" customFormat="1" ht="19.5" customHeight="1">
      <c r="A13" s="34"/>
      <c r="B13" s="30" t="s">
        <v>18</v>
      </c>
      <c r="C13" s="37"/>
      <c r="D13" s="45"/>
      <c r="E13" s="37"/>
    </row>
    <row r="14" spans="1:5" s="33" customFormat="1" ht="19.5" customHeight="1">
      <c r="A14" s="34"/>
      <c r="B14" s="35" t="s">
        <v>67</v>
      </c>
      <c r="C14" s="50">
        <f>'Сводный расчет'!D66</f>
        <v>136.07</v>
      </c>
      <c r="D14" s="45">
        <v>4</v>
      </c>
      <c r="E14" s="50">
        <f>ROUND(C14*D14%,2)</f>
        <v>5.44</v>
      </c>
    </row>
    <row r="15" spans="1:5" s="33" customFormat="1" ht="19.5" customHeight="1">
      <c r="A15" s="34"/>
      <c r="B15" s="35" t="s">
        <v>68</v>
      </c>
      <c r="C15" s="50">
        <f>'Сводный расчет'!E66</f>
        <v>107.23000000000002</v>
      </c>
      <c r="D15" s="45">
        <v>4</v>
      </c>
      <c r="E15" s="50">
        <f>ROUND(C15*D15%,2)</f>
        <v>4.29</v>
      </c>
    </row>
    <row r="16" spans="1:5" s="33" customFormat="1" ht="19.5" customHeight="1">
      <c r="A16" s="34"/>
      <c r="B16" s="38" t="s">
        <v>69</v>
      </c>
      <c r="C16" s="50"/>
      <c r="D16" s="31"/>
      <c r="E16" s="50">
        <f>SUM(E14:E15)</f>
        <v>9.73</v>
      </c>
    </row>
    <row r="17" spans="1:5" s="33" customFormat="1" ht="19.5" customHeight="1">
      <c r="A17" s="34"/>
      <c r="B17" s="30"/>
      <c r="C17" s="50"/>
      <c r="D17" s="31"/>
      <c r="E17" s="50"/>
    </row>
    <row r="18" spans="1:5" s="33" customFormat="1" ht="19.5" customHeight="1" hidden="1">
      <c r="A18" s="34"/>
      <c r="B18" s="30" t="s">
        <v>70</v>
      </c>
      <c r="C18" s="50"/>
      <c r="D18" s="31"/>
      <c r="E18" s="50"/>
    </row>
    <row r="19" spans="1:5" s="33" customFormat="1" ht="19.5" customHeight="1" hidden="1">
      <c r="A19" s="34"/>
      <c r="B19" s="35" t="s">
        <v>67</v>
      </c>
      <c r="C19" s="50">
        <f>C14+E14</f>
        <v>141.51</v>
      </c>
      <c r="D19" s="31"/>
      <c r="E19" s="50">
        <f>ROUND(C19*D19%,3)</f>
        <v>0</v>
      </c>
    </row>
    <row r="20" spans="1:5" s="33" customFormat="1" ht="19.5" customHeight="1" hidden="1">
      <c r="A20" s="34"/>
      <c r="B20" s="35" t="s">
        <v>68</v>
      </c>
      <c r="C20" s="50">
        <f>C15+E15</f>
        <v>111.52000000000002</v>
      </c>
      <c r="D20" s="31"/>
      <c r="E20" s="50">
        <f>ROUND(C20*D20%,3)</f>
        <v>0</v>
      </c>
    </row>
    <row r="21" spans="1:5" s="33" customFormat="1" ht="19.5" customHeight="1" hidden="1">
      <c r="A21" s="34"/>
      <c r="B21" s="38" t="s">
        <v>69</v>
      </c>
      <c r="C21" s="50"/>
      <c r="D21" s="31"/>
      <c r="E21" s="50">
        <f>SUM(E19:E20)</f>
        <v>0</v>
      </c>
    </row>
    <row r="22" spans="1:5" s="33" customFormat="1" ht="19.5" customHeight="1" hidden="1">
      <c r="A22" s="34"/>
      <c r="B22" s="30"/>
      <c r="C22" s="50"/>
      <c r="D22" s="31"/>
      <c r="E22" s="50"/>
    </row>
    <row r="23" spans="1:5" s="33" customFormat="1" ht="19.5" customHeight="1" hidden="1">
      <c r="A23" s="34"/>
      <c r="B23" s="30" t="s">
        <v>71</v>
      </c>
      <c r="C23" s="50">
        <f>C19+C20</f>
        <v>253.03000000000003</v>
      </c>
      <c r="D23" s="31">
        <v>0</v>
      </c>
      <c r="E23" s="50">
        <f>ROUND(C23*D23%,3)</f>
        <v>0</v>
      </c>
    </row>
    <row r="24" spans="1:5" s="33" customFormat="1" ht="19.5" customHeight="1" hidden="1">
      <c r="A24" s="34"/>
      <c r="B24" s="30"/>
      <c r="C24" s="50"/>
      <c r="D24" s="31"/>
      <c r="E24" s="50"/>
    </row>
    <row r="25" spans="1:5" s="33" customFormat="1" ht="19.5" customHeight="1">
      <c r="A25" s="34"/>
      <c r="B25" s="30" t="s">
        <v>72</v>
      </c>
      <c r="C25" s="50">
        <f>'Сводный расчет'!H75</f>
        <v>839.8299999999999</v>
      </c>
      <c r="D25" s="31">
        <v>2.14</v>
      </c>
      <c r="E25" s="50">
        <f>ROUND(C25*D25%,2)</f>
        <v>17.97</v>
      </c>
    </row>
    <row r="26" spans="1:5" s="33" customFormat="1" ht="19.5" customHeight="1">
      <c r="A26" s="34"/>
      <c r="B26" s="30"/>
      <c r="C26" s="50"/>
      <c r="D26" s="31"/>
      <c r="E26" s="50"/>
    </row>
    <row r="27" spans="1:5" s="33" customFormat="1" ht="19.5" customHeight="1" hidden="1">
      <c r="A27" s="34"/>
      <c r="B27" s="30" t="s">
        <v>7</v>
      </c>
      <c r="C27" s="50">
        <f>'Сводный расчет'!H75</f>
        <v>839.8299999999999</v>
      </c>
      <c r="D27" s="31">
        <v>0</v>
      </c>
      <c r="E27" s="50">
        <f>ROUND(C27*D27%,3)</f>
        <v>0</v>
      </c>
    </row>
    <row r="28" spans="1:5" s="33" customFormat="1" ht="19.5" customHeight="1" hidden="1">
      <c r="A28" s="34"/>
      <c r="B28" s="30"/>
      <c r="C28" s="50"/>
      <c r="D28" s="31"/>
      <c r="E28" s="50"/>
    </row>
    <row r="29" spans="1:5" s="33" customFormat="1" ht="31.5">
      <c r="A29" s="34"/>
      <c r="B29" s="39" t="s">
        <v>73</v>
      </c>
      <c r="C29" s="50">
        <f>'Сводный расчет'!H95-'Сводный расчет'!H81</f>
        <v>879.9599999999999</v>
      </c>
      <c r="D29" s="31">
        <v>2</v>
      </c>
      <c r="E29" s="50">
        <f>ROUND(C29*D29%,2)</f>
        <v>17.6</v>
      </c>
    </row>
    <row r="30" spans="1:5" s="33" customFormat="1" ht="19.5" customHeight="1">
      <c r="A30" s="40"/>
      <c r="B30" s="30"/>
      <c r="C30" s="50"/>
      <c r="D30" s="31"/>
      <c r="E30" s="37"/>
    </row>
    <row r="34" spans="2:5" ht="15">
      <c r="B34" s="26" t="s">
        <v>74</v>
      </c>
      <c r="E34" s="26" t="s">
        <v>75</v>
      </c>
    </row>
  </sheetData>
  <sheetProtection/>
  <mergeCells count="5">
    <mergeCell ref="A1:E1"/>
    <mergeCell ref="A3:E3"/>
    <mergeCell ref="A6:A7"/>
    <mergeCell ref="B6:B7"/>
    <mergeCell ref="C6:E6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antonovichtp</dc:creator>
  <cp:keywords/>
  <dc:description/>
  <cp:lastModifiedBy>User</cp:lastModifiedBy>
  <cp:lastPrinted>2014-08-20T10:48:54Z</cp:lastPrinted>
  <dcterms:created xsi:type="dcterms:W3CDTF">2011-07-11T09:15:39Z</dcterms:created>
  <dcterms:modified xsi:type="dcterms:W3CDTF">2014-09-03T12:42:36Z</dcterms:modified>
  <cp:category/>
  <cp:version/>
  <cp:contentType/>
  <cp:contentStatus/>
</cp:coreProperties>
</file>