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720" windowHeight="10170" activeTab="6"/>
  </bookViews>
  <sheets>
    <sheet name="улицы и переул" sheetId="1" r:id="rId1"/>
    <sheet name="останов" sheetId="2" r:id="rId2"/>
    <sheet name="лестн и мосты" sheetId="3" r:id="rId3"/>
    <sheet name="подсыпка" sheetId="4" r:id="rId4"/>
    <sheet name="очис трот моста" sheetId="5" r:id="rId5"/>
    <sheet name="уд наледи с трот моста" sheetId="6" r:id="rId6"/>
    <sheet name="итог" sheetId="7" r:id="rId7"/>
  </sheets>
  <definedNames>
    <definedName name="_xlnm.Print_Area" localSheetId="6">'итог'!$A$1:$G$27</definedName>
  </definedNames>
  <calcPr fullCalcOnLoad="1"/>
</workbook>
</file>

<file path=xl/sharedStrings.xml><?xml version="1.0" encoding="utf-8"?>
<sst xmlns="http://schemas.openxmlformats.org/spreadsheetml/2006/main" count="210" uniqueCount="186">
  <si>
    <t xml:space="preserve">Наименование </t>
  </si>
  <si>
    <t>Длина проезжей части, м</t>
  </si>
  <si>
    <t>№ п/п</t>
  </si>
  <si>
    <t>объектов</t>
  </si>
  <si>
    <t>Улицы</t>
  </si>
  <si>
    <t>ул. 40 лет Октября</t>
  </si>
  <si>
    <t>ул. 8-ое Марта</t>
  </si>
  <si>
    <t>ул. Бр. Буяновых</t>
  </si>
  <si>
    <t>ул. Володарского</t>
  </si>
  <si>
    <t>ул. Гагарина</t>
  </si>
  <si>
    <t>ул. Гайдара</t>
  </si>
  <si>
    <t>ул. Гоголя</t>
  </si>
  <si>
    <t>ул. Головяшкина</t>
  </si>
  <si>
    <t>ул. Горького</t>
  </si>
  <si>
    <t>ул. Гузакова</t>
  </si>
  <si>
    <t>ул. Давыдова</t>
  </si>
  <si>
    <t>ул. Дзержинского</t>
  </si>
  <si>
    <t>ул. Железнодорожная</t>
  </si>
  <si>
    <t>ул. Заречная</t>
  </si>
  <si>
    <t>ул. Зеленая</t>
  </si>
  <si>
    <t>ул. Калинина</t>
  </si>
  <si>
    <t>ул. Кирова</t>
  </si>
  <si>
    <t>ул. Ключевая</t>
  </si>
  <si>
    <t>ул. Ковшова</t>
  </si>
  <si>
    <t>ул. Комсомольская</t>
  </si>
  <si>
    <t>ул. Крупской</t>
  </si>
  <si>
    <t>ул. Куйбышева</t>
  </si>
  <si>
    <t>ул. Ленина</t>
  </si>
  <si>
    <t>ул. Лесная</t>
  </si>
  <si>
    <t>ул. Леспромхозная</t>
  </si>
  <si>
    <t>ул. Ломоносова</t>
  </si>
  <si>
    <t>ул. Луговая</t>
  </si>
  <si>
    <t>ул. Минцевича</t>
  </si>
  <si>
    <t>ул. Молодежная + ул. Мира</t>
  </si>
  <si>
    <t>ул. Набережная</t>
  </si>
  <si>
    <t>ул. Нагорная</t>
  </si>
  <si>
    <t>ул. Октября</t>
  </si>
  <si>
    <t>ул. Островского</t>
  </si>
  <si>
    <t>ул. Пионерская</t>
  </si>
  <si>
    <t>ул. Победы</t>
  </si>
  <si>
    <t>ул. Полевая</t>
  </si>
  <si>
    <t>ул. Пушкина</t>
  </si>
  <si>
    <t>ул. Революции</t>
  </si>
  <si>
    <t>ул. Свердлова</t>
  </si>
  <si>
    <t>ул. Свободы</t>
  </si>
  <si>
    <t>ул. Северная</t>
  </si>
  <si>
    <t>ул. Симская</t>
  </si>
  <si>
    <t>ул. Советская</t>
  </si>
  <si>
    <t>ул. Ст. Разина</t>
  </si>
  <si>
    <t>ул. Столбовая</t>
  </si>
  <si>
    <t>ул. Строительная</t>
  </si>
  <si>
    <t>ул. Тараканова</t>
  </si>
  <si>
    <t>ул. Трактовая</t>
  </si>
  <si>
    <t>ул. Уральская + ул. Суворова</t>
  </si>
  <si>
    <t>ул. Урицкого</t>
  </si>
  <si>
    <t>ул. Фонтанная</t>
  </si>
  <si>
    <t>ул. Фурманова</t>
  </si>
  <si>
    <t>ул. Чапаева</t>
  </si>
  <si>
    <t>ул. Чеверевой</t>
  </si>
  <si>
    <t>ул. Чернышевского</t>
  </si>
  <si>
    <t>ул. Чехова</t>
  </si>
  <si>
    <t>ул.Заводская</t>
  </si>
  <si>
    <t>ул.Кирзавод</t>
  </si>
  <si>
    <t>ул.Красноармейская</t>
  </si>
  <si>
    <t>ул.Курчатова</t>
  </si>
  <si>
    <t>ул.Кутузова</t>
  </si>
  <si>
    <t>ул.Линейная</t>
  </si>
  <si>
    <t>ул.Маяковского</t>
  </si>
  <si>
    <t>ул.Остров</t>
  </si>
  <si>
    <t>ул.Пугачева</t>
  </si>
  <si>
    <t>ул.Сибирева</t>
  </si>
  <si>
    <t>ул.Школьная</t>
  </si>
  <si>
    <t>Итого</t>
  </si>
  <si>
    <t>Переулки:</t>
  </si>
  <si>
    <t>1-ый переулок</t>
  </si>
  <si>
    <t>2-ой переулок (до МКУ «СОК»</t>
  </si>
  <si>
    <t>3-ий переулок</t>
  </si>
  <si>
    <t>4-ый переулок</t>
  </si>
  <si>
    <t>5-ый переулок</t>
  </si>
  <si>
    <t>6-ой переулок</t>
  </si>
  <si>
    <t>7-ой переулок</t>
  </si>
  <si>
    <t>2-ой переулок</t>
  </si>
  <si>
    <t>от ул. Пионерская до ул. Курчатова – 2 переулка</t>
  </si>
  <si>
    <t>от ул. Революции до              ул. Чеверевой</t>
  </si>
  <si>
    <t>Переулки Ст. Симской</t>
  </si>
  <si>
    <t>Итого:</t>
  </si>
  <si>
    <t>Проезд к кладбищу и свалке</t>
  </si>
  <si>
    <t>Всего протяженность</t>
  </si>
  <si>
    <t>шир 7 м</t>
  </si>
  <si>
    <t>шир 7м</t>
  </si>
  <si>
    <t>шир 5м</t>
  </si>
  <si>
    <t>УЛИЦЫ</t>
  </si>
  <si>
    <t>ДРСУ</t>
  </si>
  <si>
    <t>Благоустр</t>
  </si>
  <si>
    <t>От ул.Октября до ул.Ст. Разина (УП)</t>
  </si>
  <si>
    <t>От ул. Набережной до  ул. Советской (параллельно ул.Ленина)</t>
  </si>
  <si>
    <t>От ул.Луговой до ул. Минцевича</t>
  </si>
  <si>
    <t xml:space="preserve"> От ул.Железнодорожной до ул. Советской (мимо гаражей)</t>
  </si>
  <si>
    <t>Между ул. Железнодорожной и рекой:</t>
  </si>
  <si>
    <t>Пос. Караганка  2000</t>
  </si>
  <si>
    <t>Пос. Колослейка  2000</t>
  </si>
  <si>
    <t>1441.96руб за км  шир 7м</t>
  </si>
  <si>
    <t>1071.44руб за км  шир 5м</t>
  </si>
  <si>
    <t>4м</t>
  </si>
  <si>
    <t>5м</t>
  </si>
  <si>
    <t>4м   854.32 руб/км</t>
  </si>
  <si>
    <t>5м   1071.44 руб/км</t>
  </si>
  <si>
    <t>автобусных остановок и павильонов</t>
  </si>
  <si>
    <t>Площадь, м²</t>
  </si>
  <si>
    <t>ул. Линейная (около ж/д вокзала)</t>
  </si>
  <si>
    <t>ул. Линейная (около переезда)</t>
  </si>
  <si>
    <t>ул. Гагарина (около переезда)</t>
  </si>
  <si>
    <t>ул. Гагарина (около маг. «Уралец»)</t>
  </si>
  <si>
    <t>8-ой километр</t>
  </si>
  <si>
    <t>Очистные сооружения</t>
  </si>
  <si>
    <t>В/зона</t>
  </si>
  <si>
    <t>ул. Железнодорожная (автозаправка «ЛУКОЙЛ-Интер-Кард»)</t>
  </si>
  <si>
    <t>ул. Железнодорожная (в районе Кирпичного завода)</t>
  </si>
  <si>
    <t>ул. Курчатова (около хлебозавода)</t>
  </si>
  <si>
    <t>ул. Урицкого (в районе 11-ого магазина)</t>
  </si>
  <si>
    <t>ул. Революции (в районе 2-ой школы)</t>
  </si>
  <si>
    <t>ул. Давыдова (около администрации СГП)</t>
  </si>
  <si>
    <t xml:space="preserve">534.54 руб/1ос </t>
  </si>
  <si>
    <t>мостов</t>
  </si>
  <si>
    <t>Тротуары ж/бетонного моста через реку Сим по ул. Железнодорожная</t>
  </si>
  <si>
    <t>202,24</t>
  </si>
  <si>
    <t>Мост через реку Сим (от ул. Симская до     ул. Ковшова)</t>
  </si>
  <si>
    <t>Мост через реку Сим «Висячий»</t>
  </si>
  <si>
    <t>Мост через реку Сим (в районе школы №1)</t>
  </si>
  <si>
    <t>382,24</t>
  </si>
  <si>
    <t>Наименование лестниц</t>
  </si>
  <si>
    <t>Лестница (в районе «Висячего» моста)</t>
  </si>
  <si>
    <t>Лестница (в районе ул. Ковшова) – 3 шт.</t>
  </si>
  <si>
    <t>Лестница (в районе ул. Красноармейская)</t>
  </si>
  <si>
    <t>679.68  руб за 1 шт</t>
  </si>
  <si>
    <t>5 лестниц</t>
  </si>
  <si>
    <t>3 моста</t>
  </si>
  <si>
    <t xml:space="preserve">698.56 руб за 1 куб м </t>
  </si>
  <si>
    <t>дл ул</t>
  </si>
  <si>
    <t>шир ул</t>
  </si>
  <si>
    <t>площ квм</t>
  </si>
  <si>
    <t>тротуары, мосты</t>
  </si>
  <si>
    <t>ИТОГО</t>
  </si>
  <si>
    <t>песок в1 куб м  1200-  1700  кг</t>
  </si>
  <si>
    <t>всего  кг</t>
  </si>
  <si>
    <t>гр  на 1 кв м</t>
  </si>
  <si>
    <t xml:space="preserve">куб м </t>
  </si>
  <si>
    <t>стоимость  работ</t>
  </si>
  <si>
    <t>ст-ть</t>
  </si>
  <si>
    <r>
      <rPr>
        <i/>
        <sz val="10"/>
        <color indexed="8"/>
        <rFont val="Times New Roman"/>
        <family val="1"/>
      </rPr>
      <t xml:space="preserve">от ул. Пушкина до ул. Симская </t>
    </r>
    <r>
      <rPr>
        <sz val="10"/>
        <color indexed="8"/>
        <rFont val="Times New Roman"/>
        <family val="1"/>
      </rPr>
      <t>(с юга на север)</t>
    </r>
  </si>
  <si>
    <r>
      <rPr>
        <i/>
        <sz val="10"/>
        <color indexed="8"/>
        <rFont val="Times New Roman"/>
        <family val="1"/>
      </rPr>
      <t>от ул. Революции в сторону ул. Нагорная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(с юга на север)</t>
    </r>
  </si>
  <si>
    <t>250гр на кв м</t>
  </si>
  <si>
    <t>куб м</t>
  </si>
  <si>
    <t>цена</t>
  </si>
  <si>
    <t>ПОДСЫПКА</t>
  </si>
  <si>
    <t>Очистка тротуаров большого моста</t>
  </si>
  <si>
    <t>769,36 руб за мост</t>
  </si>
  <si>
    <t>3300,46 руб за мост</t>
  </si>
  <si>
    <t>Удаление наледи с тротуаров автомобильного моста</t>
  </si>
  <si>
    <t>Приложение 1</t>
  </si>
  <si>
    <t>к документации об открытом аукционе</t>
  </si>
  <si>
    <t>Наименование работ</t>
  </si>
  <si>
    <t xml:space="preserve">Объем, куб.м </t>
  </si>
  <si>
    <t>Протяженность, км.</t>
  </si>
  <si>
    <t>Кол-во очисток, шт.</t>
  </si>
  <si>
    <t>Цена за ед. изм., руб.</t>
  </si>
  <si>
    <t>Сумма, руб.</t>
  </si>
  <si>
    <t>УТВЕРЖДАЮ</t>
  </si>
  <si>
    <t>Глава администрации</t>
  </si>
  <si>
    <t>Симского городского поселения</t>
  </si>
  <si>
    <t>___________________ В.А. Саблуков</t>
  </si>
  <si>
    <t>"____" _____________ 2013 г.</t>
  </si>
  <si>
    <t>Очистка  дорог от снега (ширина 7 м)</t>
  </si>
  <si>
    <t>Очистка  дорог от снега (ширина 5 м)</t>
  </si>
  <si>
    <t>Очистка  дорог от снега (ширина 4 м)</t>
  </si>
  <si>
    <t>Очистка дорог парковой зоны</t>
  </si>
  <si>
    <t>Вдоль Детской школы искусств</t>
  </si>
  <si>
    <t>Вдоль Дворца культуры – 2шт.</t>
  </si>
  <si>
    <t>Вдоль Спортивно-оздоровительного комплекса</t>
  </si>
  <si>
    <t>Очистка автобусных остановок от плотного снега и льда</t>
  </si>
  <si>
    <t>Подсыпка проезжей части дорог,  тротуаров, мостов</t>
  </si>
  <si>
    <t>Количество, шт.</t>
  </si>
  <si>
    <t xml:space="preserve">Удаление наледи вручную с тротуаров автомобильного моста </t>
  </si>
  <si>
    <t>Очистка лестниц и маленьких мостов от плотного снега и льда</t>
  </si>
  <si>
    <t xml:space="preserve">Очистка тротуаров большого моста от снега </t>
  </si>
  <si>
    <t>Обоснование начальной (максимальной) цены контракта на выполнение  работ по зимнему содержанию дорог                                                                              и инженерных сооружений в г. Сим Челябинской области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</si>
</sst>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/>
      <right/>
      <top/>
      <bottom style="medium">
        <color rgb="FF000000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>
        <color rgb="FF000000"/>
      </left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50" fillId="0" borderId="10" xfId="0" applyFont="1" applyBorder="1" applyAlignment="1">
      <alignment wrapText="1"/>
    </xf>
    <xf numFmtId="0" fontId="50" fillId="0" borderId="11" xfId="0" applyFont="1" applyBorder="1" applyAlignment="1">
      <alignment wrapText="1"/>
    </xf>
    <xf numFmtId="0" fontId="50" fillId="0" borderId="12" xfId="0" applyFont="1" applyBorder="1" applyAlignment="1">
      <alignment wrapText="1"/>
    </xf>
    <xf numFmtId="0" fontId="50" fillId="0" borderId="13" xfId="0" applyFont="1" applyBorder="1" applyAlignment="1">
      <alignment wrapText="1"/>
    </xf>
    <xf numFmtId="0" fontId="51" fillId="0" borderId="12" xfId="0" applyFont="1" applyBorder="1" applyAlignment="1">
      <alignment vertical="top" wrapText="1"/>
    </xf>
    <xf numFmtId="0" fontId="51" fillId="0" borderId="13" xfId="0" applyFont="1" applyBorder="1" applyAlignment="1">
      <alignment wrapText="1"/>
    </xf>
    <xf numFmtId="0" fontId="51" fillId="0" borderId="13" xfId="0" applyFont="1" applyBorder="1" applyAlignment="1">
      <alignment vertical="top" wrapText="1"/>
    </xf>
    <xf numFmtId="0" fontId="51" fillId="0" borderId="14" xfId="0" applyFont="1" applyBorder="1" applyAlignment="1">
      <alignment vertical="top" wrapText="1"/>
    </xf>
    <xf numFmtId="0" fontId="51" fillId="0" borderId="15" xfId="0" applyFont="1" applyBorder="1" applyAlignment="1">
      <alignment wrapText="1"/>
    </xf>
    <xf numFmtId="0" fontId="50" fillId="0" borderId="13" xfId="0" applyFont="1" applyBorder="1" applyAlignment="1">
      <alignment vertical="top" wrapText="1"/>
    </xf>
    <xf numFmtId="0" fontId="50" fillId="0" borderId="16" xfId="0" applyFont="1" applyBorder="1" applyAlignment="1">
      <alignment wrapText="1"/>
    </xf>
    <xf numFmtId="0" fontId="51" fillId="0" borderId="16" xfId="0" applyFont="1" applyBorder="1" applyAlignment="1">
      <alignment vertical="top" wrapText="1"/>
    </xf>
    <xf numFmtId="0" fontId="51" fillId="0" borderId="17" xfId="0" applyFont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52" fillId="0" borderId="15" xfId="0" applyFont="1" applyBorder="1" applyAlignment="1">
      <alignment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7" xfId="0" applyBorder="1" applyAlignment="1">
      <alignment/>
    </xf>
    <xf numFmtId="0" fontId="0" fillId="0" borderId="33" xfId="0" applyBorder="1" applyAlignment="1">
      <alignment/>
    </xf>
    <xf numFmtId="0" fontId="50" fillId="0" borderId="17" xfId="0" applyFont="1" applyBorder="1" applyAlignment="1">
      <alignment vertical="top" wrapText="1"/>
    </xf>
    <xf numFmtId="0" fontId="50" fillId="0" borderId="16" xfId="0" applyFont="1" applyBorder="1" applyAlignment="1">
      <alignment vertical="top" wrapText="1"/>
    </xf>
    <xf numFmtId="0" fontId="53" fillId="0" borderId="0" xfId="0" applyFont="1" applyAlignment="1">
      <alignment/>
    </xf>
    <xf numFmtId="0" fontId="50" fillId="0" borderId="34" xfId="0" applyFont="1" applyBorder="1" applyAlignment="1">
      <alignment vertical="top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53" fillId="0" borderId="20" xfId="0" applyFont="1" applyBorder="1" applyAlignment="1">
      <alignment wrapText="1"/>
    </xf>
    <xf numFmtId="0" fontId="0" fillId="0" borderId="38" xfId="0" applyBorder="1" applyAlignment="1">
      <alignment/>
    </xf>
    <xf numFmtId="0" fontId="53" fillId="0" borderId="19" xfId="0" applyFont="1" applyBorder="1" applyAlignment="1">
      <alignment wrapTex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2" fontId="54" fillId="0" borderId="19" xfId="0" applyNumberFormat="1" applyFont="1" applyBorder="1" applyAlignment="1">
      <alignment horizontal="center" vertical="center"/>
    </xf>
    <xf numFmtId="2" fontId="54" fillId="0" borderId="42" xfId="0" applyNumberFormat="1" applyFont="1" applyBorder="1" applyAlignment="1">
      <alignment horizontal="center" vertical="center"/>
    </xf>
    <xf numFmtId="2" fontId="54" fillId="0" borderId="20" xfId="0" applyNumberFormat="1" applyFont="1" applyBorder="1" applyAlignment="1">
      <alignment horizontal="center" vertical="center"/>
    </xf>
    <xf numFmtId="2" fontId="55" fillId="0" borderId="34" xfId="0" applyNumberFormat="1" applyFont="1" applyBorder="1" applyAlignment="1">
      <alignment horizontal="center" vertical="center" wrapText="1"/>
    </xf>
    <xf numFmtId="2" fontId="55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6" fillId="0" borderId="2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wrapText="1"/>
    </xf>
    <xf numFmtId="0" fontId="57" fillId="0" borderId="12" xfId="0" applyFont="1" applyBorder="1" applyAlignment="1">
      <alignment horizontal="center" wrapText="1"/>
    </xf>
    <xf numFmtId="0" fontId="57" fillId="0" borderId="11" xfId="0" applyFont="1" applyBorder="1" applyAlignment="1">
      <alignment horizontal="center" wrapText="1"/>
    </xf>
    <xf numFmtId="0" fontId="57" fillId="0" borderId="13" xfId="0" applyFont="1" applyBorder="1" applyAlignment="1">
      <alignment horizontal="center" wrapText="1"/>
    </xf>
    <xf numFmtId="0" fontId="58" fillId="0" borderId="12" xfId="0" applyFont="1" applyBorder="1" applyAlignment="1">
      <alignment horizontal="center" wrapText="1"/>
    </xf>
    <xf numFmtId="0" fontId="58" fillId="0" borderId="13" xfId="0" applyFont="1" applyBorder="1" applyAlignment="1">
      <alignment wrapText="1"/>
    </xf>
    <xf numFmtId="0" fontId="58" fillId="0" borderId="13" xfId="0" applyFont="1" applyBorder="1" applyAlignment="1">
      <alignment horizontal="center" wrapText="1"/>
    </xf>
    <xf numFmtId="0" fontId="57" fillId="0" borderId="13" xfId="0" applyFont="1" applyBorder="1" applyAlignment="1">
      <alignment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0" fillId="0" borderId="18" xfId="0" applyFont="1" applyBorder="1" applyAlignment="1">
      <alignment/>
    </xf>
    <xf numFmtId="0" fontId="53" fillId="0" borderId="43" xfId="0" applyFont="1" applyBorder="1" applyAlignment="1">
      <alignment/>
    </xf>
    <xf numFmtId="0" fontId="53" fillId="0" borderId="19" xfId="0" applyFont="1" applyBorder="1" applyAlignment="1">
      <alignment/>
    </xf>
    <xf numFmtId="0" fontId="53" fillId="0" borderId="42" xfId="0" applyFont="1" applyBorder="1" applyAlignment="1">
      <alignment/>
    </xf>
    <xf numFmtId="0" fontId="53" fillId="0" borderId="20" xfId="0" applyFont="1" applyBorder="1" applyAlignment="1">
      <alignment/>
    </xf>
    <xf numFmtId="0" fontId="50" fillId="0" borderId="0" xfId="0" applyFont="1" applyBorder="1" applyAlignment="1">
      <alignment vertical="top" wrapText="1"/>
    </xf>
    <xf numFmtId="2" fontId="55" fillId="0" borderId="0" xfId="0" applyNumberFormat="1" applyFont="1" applyBorder="1" applyAlignment="1">
      <alignment horizontal="center" vertical="center" wrapText="1"/>
    </xf>
    <xf numFmtId="0" fontId="59" fillId="0" borderId="13" xfId="0" applyFont="1" applyBorder="1" applyAlignment="1">
      <alignment vertical="top" wrapText="1"/>
    </xf>
    <xf numFmtId="0" fontId="59" fillId="0" borderId="13" xfId="0" applyFont="1" applyBorder="1" applyAlignment="1">
      <alignment wrapText="1"/>
    </xf>
    <xf numFmtId="0" fontId="55" fillId="0" borderId="13" xfId="0" applyFont="1" applyBorder="1" applyAlignment="1">
      <alignment wrapText="1"/>
    </xf>
    <xf numFmtId="2" fontId="40" fillId="0" borderId="44" xfId="0" applyNumberFormat="1" applyFont="1" applyBorder="1" applyAlignment="1">
      <alignment/>
    </xf>
    <xf numFmtId="2" fontId="0" fillId="0" borderId="18" xfId="0" applyNumberFormat="1" applyBorder="1" applyAlignment="1">
      <alignment/>
    </xf>
    <xf numFmtId="2" fontId="40" fillId="0" borderId="18" xfId="0" applyNumberFormat="1" applyFont="1" applyBorder="1" applyAlignment="1">
      <alignment/>
    </xf>
    <xf numFmtId="2" fontId="4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60" fillId="0" borderId="18" xfId="0" applyFont="1" applyBorder="1" applyAlignment="1">
      <alignment horizontal="center" vertical="top" wrapText="1"/>
    </xf>
    <xf numFmtId="0" fontId="60" fillId="0" borderId="18" xfId="0" applyFont="1" applyFill="1" applyBorder="1" applyAlignment="1">
      <alignment horizontal="center" vertical="top" wrapText="1"/>
    </xf>
    <xf numFmtId="0" fontId="60" fillId="0" borderId="18" xfId="0" applyFont="1" applyBorder="1" applyAlignment="1">
      <alignment horizontal="left" vertical="top" wrapText="1"/>
    </xf>
    <xf numFmtId="0" fontId="60" fillId="0" borderId="18" xfId="0" applyFont="1" applyBorder="1" applyAlignment="1">
      <alignment wrapText="1"/>
    </xf>
    <xf numFmtId="2" fontId="60" fillId="0" borderId="18" xfId="0" applyNumberFormat="1" applyFont="1" applyBorder="1" applyAlignment="1">
      <alignment wrapText="1"/>
    </xf>
    <xf numFmtId="0" fontId="0" fillId="0" borderId="0" xfId="0" applyAlignment="1">
      <alignment/>
    </xf>
    <xf numFmtId="0" fontId="57" fillId="0" borderId="0" xfId="0" applyFont="1" applyAlignment="1">
      <alignment vertical="top" wrapText="1"/>
    </xf>
    <xf numFmtId="0" fontId="61" fillId="0" borderId="18" xfId="0" applyFont="1" applyBorder="1" applyAlignment="1">
      <alignment wrapText="1"/>
    </xf>
    <xf numFmtId="2" fontId="61" fillId="0" borderId="18" xfId="0" applyNumberFormat="1" applyFont="1" applyBorder="1" applyAlignment="1">
      <alignment wrapText="1"/>
    </xf>
    <xf numFmtId="0" fontId="61" fillId="0" borderId="18" xfId="0" applyFont="1" applyBorder="1" applyAlignment="1">
      <alignment horizontal="left" vertical="top" wrapText="1"/>
    </xf>
    <xf numFmtId="0" fontId="53" fillId="0" borderId="45" xfId="0" applyFont="1" applyFill="1" applyBorder="1" applyAlignment="1">
      <alignment horizontal="center" wrapText="1"/>
    </xf>
    <xf numFmtId="0" fontId="53" fillId="0" borderId="46" xfId="0" applyFont="1" applyFill="1" applyBorder="1" applyAlignment="1">
      <alignment horizontal="center" wrapText="1"/>
    </xf>
    <xf numFmtId="0" fontId="62" fillId="0" borderId="47" xfId="0" applyFont="1" applyBorder="1" applyAlignment="1">
      <alignment wrapText="1"/>
    </xf>
    <xf numFmtId="0" fontId="62" fillId="0" borderId="48" xfId="0" applyFont="1" applyBorder="1" applyAlignment="1">
      <alignment wrapText="1"/>
    </xf>
    <xf numFmtId="0" fontId="0" fillId="0" borderId="43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53" fillId="0" borderId="43" xfId="0" applyFont="1" applyBorder="1" applyAlignment="1">
      <alignment horizontal="center"/>
    </xf>
    <xf numFmtId="0" fontId="53" fillId="0" borderId="50" xfId="0" applyFont="1" applyBorder="1" applyAlignment="1">
      <alignment horizontal="center"/>
    </xf>
    <xf numFmtId="0" fontId="53" fillId="0" borderId="51" xfId="0" applyFont="1" applyFill="1" applyBorder="1" applyAlignment="1">
      <alignment horizontal="center" wrapText="1"/>
    </xf>
    <xf numFmtId="0" fontId="53" fillId="0" borderId="32" xfId="0" applyFont="1" applyFill="1" applyBorder="1" applyAlignment="1">
      <alignment horizontal="center" wrapText="1"/>
    </xf>
    <xf numFmtId="0" fontId="57" fillId="0" borderId="10" xfId="0" applyFont="1" applyBorder="1" applyAlignment="1">
      <alignment horizontal="center" wrapText="1"/>
    </xf>
    <xf numFmtId="0" fontId="57" fillId="0" borderId="12" xfId="0" applyFont="1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7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57" fillId="0" borderId="0" xfId="0" applyFont="1" applyAlignment="1">
      <alignment horizontal="center" vertical="top" wrapText="1"/>
    </xf>
    <xf numFmtId="0" fontId="60" fillId="0" borderId="18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126"/>
  <sheetViews>
    <sheetView view="pageBreakPreview" zoomScaleSheetLayoutView="100" zoomScalePageLayoutView="0" workbookViewId="0" topLeftCell="A1">
      <selection activeCell="A4" sqref="A4:I74"/>
    </sheetView>
  </sheetViews>
  <sheetFormatPr defaultColWidth="9.140625" defaultRowHeight="15"/>
  <cols>
    <col min="1" max="1" width="3.140625" style="0" customWidth="1"/>
    <col min="2" max="2" width="26.7109375" style="0" customWidth="1"/>
    <col min="3" max="3" width="10.140625" style="0" customWidth="1"/>
    <col min="4" max="4" width="8.28125" style="0" customWidth="1"/>
    <col min="5" max="5" width="6.28125" style="0" customWidth="1"/>
    <col min="6" max="6" width="8.57421875" style="0" customWidth="1"/>
    <col min="7" max="7" width="9.140625" style="0" customWidth="1"/>
    <col min="8" max="8" width="11.57421875" style="0" customWidth="1"/>
    <col min="9" max="9" width="10.421875" style="0" bestFit="1" customWidth="1"/>
    <col min="10" max="10" width="9.28125" style="0" bestFit="1" customWidth="1"/>
  </cols>
  <sheetData>
    <row r="3" ht="2.25" customHeight="1" thickBot="1"/>
    <row r="4" spans="1:9" ht="16.5" thickBot="1">
      <c r="A4" s="1"/>
      <c r="B4" s="2" t="s">
        <v>0</v>
      </c>
      <c r="C4" s="91" t="s">
        <v>1</v>
      </c>
      <c r="D4" s="65" t="s">
        <v>92</v>
      </c>
      <c r="E4" s="96" t="s">
        <v>93</v>
      </c>
      <c r="F4" s="97"/>
      <c r="G4" s="98" t="s">
        <v>101</v>
      </c>
      <c r="H4" s="89" t="s">
        <v>102</v>
      </c>
      <c r="I4" s="89" t="s">
        <v>101</v>
      </c>
    </row>
    <row r="5" spans="1:9" ht="28.5" customHeight="1" thickBot="1">
      <c r="A5" s="3" t="s">
        <v>2</v>
      </c>
      <c r="B5" s="4" t="s">
        <v>3</v>
      </c>
      <c r="C5" s="92"/>
      <c r="D5" s="66" t="s">
        <v>88</v>
      </c>
      <c r="E5" s="67" t="s">
        <v>89</v>
      </c>
      <c r="F5" s="68" t="s">
        <v>90</v>
      </c>
      <c r="G5" s="99"/>
      <c r="H5" s="90"/>
      <c r="I5" s="90"/>
    </row>
    <row r="6" spans="1:9" ht="16.5" thickBot="1">
      <c r="A6" s="3"/>
      <c r="B6" s="4" t="s">
        <v>4</v>
      </c>
      <c r="C6" s="11"/>
      <c r="D6" s="93" t="s">
        <v>91</v>
      </c>
      <c r="E6" s="94"/>
      <c r="F6" s="95"/>
      <c r="G6" s="29"/>
      <c r="H6" s="30"/>
      <c r="I6" s="31"/>
    </row>
    <row r="7" spans="1:9" ht="16.5" thickBot="1">
      <c r="A7" s="5">
        <v>1</v>
      </c>
      <c r="B7" s="6" t="s">
        <v>5</v>
      </c>
      <c r="C7" s="12">
        <v>3000</v>
      </c>
      <c r="D7" s="17"/>
      <c r="E7" s="18"/>
      <c r="F7" s="26">
        <f>C7-D7-E7</f>
        <v>3000</v>
      </c>
      <c r="G7" s="17"/>
      <c r="H7" s="18">
        <f>F7/1000*1071.44</f>
        <v>3214.32</v>
      </c>
      <c r="I7" s="19"/>
    </row>
    <row r="8" spans="1:9" ht="16.5" thickBot="1">
      <c r="A8" s="5">
        <v>2</v>
      </c>
      <c r="B8" s="6" t="s">
        <v>6</v>
      </c>
      <c r="C8" s="12">
        <v>1000</v>
      </c>
      <c r="D8" s="20"/>
      <c r="E8" s="14"/>
      <c r="F8" s="27">
        <f aca="true" t="shared" si="0" ref="F8:F71">C8-D8-E8</f>
        <v>1000</v>
      </c>
      <c r="G8" s="20"/>
      <c r="H8" s="14">
        <f aca="true" t="shared" si="1" ref="H8:H71">F8/1000*1071.44</f>
        <v>1071.44</v>
      </c>
      <c r="I8" s="21"/>
    </row>
    <row r="9" spans="1:9" ht="16.5" thickBot="1">
      <c r="A9" s="5">
        <v>3</v>
      </c>
      <c r="B9" s="6" t="s">
        <v>7</v>
      </c>
      <c r="C9" s="12">
        <v>1000</v>
      </c>
      <c r="D9" s="20"/>
      <c r="E9" s="14"/>
      <c r="F9" s="27">
        <f t="shared" si="0"/>
        <v>1000</v>
      </c>
      <c r="G9" s="20"/>
      <c r="H9" s="14">
        <f t="shared" si="1"/>
        <v>1071.44</v>
      </c>
      <c r="I9" s="21"/>
    </row>
    <row r="10" spans="1:9" ht="16.5" thickBot="1">
      <c r="A10" s="5">
        <v>4</v>
      </c>
      <c r="B10" s="6" t="s">
        <v>8</v>
      </c>
      <c r="C10" s="12">
        <v>1000</v>
      </c>
      <c r="D10" s="20">
        <v>1000</v>
      </c>
      <c r="E10" s="14"/>
      <c r="F10" s="27">
        <f t="shared" si="0"/>
        <v>0</v>
      </c>
      <c r="G10" s="20">
        <f>D10/1000*1441.96</f>
        <v>1441.96</v>
      </c>
      <c r="H10" s="14">
        <f t="shared" si="1"/>
        <v>0</v>
      </c>
      <c r="I10" s="21"/>
    </row>
    <row r="11" spans="1:9" ht="16.5" thickBot="1">
      <c r="A11" s="5">
        <v>5</v>
      </c>
      <c r="B11" s="6" t="s">
        <v>9</v>
      </c>
      <c r="C11" s="12">
        <v>1430</v>
      </c>
      <c r="D11" s="20">
        <v>1430</v>
      </c>
      <c r="E11" s="14"/>
      <c r="F11" s="27">
        <f t="shared" si="0"/>
        <v>0</v>
      </c>
      <c r="G11" s="20">
        <f aca="true" t="shared" si="2" ref="G11:G56">D11/1000*1441.96</f>
        <v>2062.0027999999998</v>
      </c>
      <c r="H11" s="14">
        <f t="shared" si="1"/>
        <v>0</v>
      </c>
      <c r="I11" s="21"/>
    </row>
    <row r="12" spans="1:9" ht="16.5" thickBot="1">
      <c r="A12" s="5">
        <v>6</v>
      </c>
      <c r="B12" s="6" t="s">
        <v>10</v>
      </c>
      <c r="C12" s="12">
        <v>200</v>
      </c>
      <c r="D12" s="20"/>
      <c r="E12" s="14"/>
      <c r="F12" s="27">
        <f t="shared" si="0"/>
        <v>200</v>
      </c>
      <c r="G12" s="20">
        <f t="shared" si="2"/>
        <v>0</v>
      </c>
      <c r="H12" s="14">
        <f t="shared" si="1"/>
        <v>214.288</v>
      </c>
      <c r="I12" s="21"/>
    </row>
    <row r="13" spans="1:9" ht="16.5" thickBot="1">
      <c r="A13" s="5">
        <v>7</v>
      </c>
      <c r="B13" s="6" t="s">
        <v>11</v>
      </c>
      <c r="C13" s="12">
        <v>700</v>
      </c>
      <c r="D13" s="20"/>
      <c r="E13" s="14"/>
      <c r="F13" s="27">
        <f t="shared" si="0"/>
        <v>700</v>
      </c>
      <c r="G13" s="20">
        <f t="shared" si="2"/>
        <v>0</v>
      </c>
      <c r="H13" s="14">
        <f t="shared" si="1"/>
        <v>750.008</v>
      </c>
      <c r="I13" s="21"/>
    </row>
    <row r="14" spans="1:9" ht="16.5" thickBot="1">
      <c r="A14" s="5">
        <v>8</v>
      </c>
      <c r="B14" s="6" t="s">
        <v>12</v>
      </c>
      <c r="C14" s="12">
        <v>700</v>
      </c>
      <c r="D14" s="20"/>
      <c r="E14" s="14"/>
      <c r="F14" s="27">
        <f t="shared" si="0"/>
        <v>700</v>
      </c>
      <c r="G14" s="20">
        <f t="shared" si="2"/>
        <v>0</v>
      </c>
      <c r="H14" s="14">
        <f t="shared" si="1"/>
        <v>750.008</v>
      </c>
      <c r="I14" s="21"/>
    </row>
    <row r="15" spans="1:9" ht="16.5" thickBot="1">
      <c r="A15" s="5">
        <v>9</v>
      </c>
      <c r="B15" s="6" t="s">
        <v>13</v>
      </c>
      <c r="C15" s="12">
        <v>500</v>
      </c>
      <c r="D15" s="20"/>
      <c r="E15" s="14"/>
      <c r="F15" s="27">
        <f t="shared" si="0"/>
        <v>500</v>
      </c>
      <c r="G15" s="20">
        <f t="shared" si="2"/>
        <v>0</v>
      </c>
      <c r="H15" s="14">
        <f t="shared" si="1"/>
        <v>535.72</v>
      </c>
      <c r="I15" s="21"/>
    </row>
    <row r="16" spans="1:9" ht="16.5" thickBot="1">
      <c r="A16" s="5">
        <v>10</v>
      </c>
      <c r="B16" s="6" t="s">
        <v>14</v>
      </c>
      <c r="C16" s="12">
        <v>400</v>
      </c>
      <c r="D16" s="20"/>
      <c r="E16" s="14"/>
      <c r="F16" s="27">
        <f t="shared" si="0"/>
        <v>400</v>
      </c>
      <c r="G16" s="20">
        <f t="shared" si="2"/>
        <v>0</v>
      </c>
      <c r="H16" s="14">
        <f t="shared" si="1"/>
        <v>428.576</v>
      </c>
      <c r="I16" s="21"/>
    </row>
    <row r="17" spans="1:9" ht="16.5" thickBot="1">
      <c r="A17" s="5">
        <v>11</v>
      </c>
      <c r="B17" s="6" t="s">
        <v>15</v>
      </c>
      <c r="C17" s="12">
        <v>955</v>
      </c>
      <c r="D17" s="20">
        <v>955</v>
      </c>
      <c r="E17" s="14"/>
      <c r="F17" s="27">
        <f t="shared" si="0"/>
        <v>0</v>
      </c>
      <c r="G17" s="20">
        <f t="shared" si="2"/>
        <v>1377.0718</v>
      </c>
      <c r="H17" s="14">
        <f t="shared" si="1"/>
        <v>0</v>
      </c>
      <c r="I17" s="21"/>
    </row>
    <row r="18" spans="1:9" ht="16.5" thickBot="1">
      <c r="A18" s="5">
        <v>12</v>
      </c>
      <c r="B18" s="6" t="s">
        <v>16</v>
      </c>
      <c r="C18" s="12">
        <v>800</v>
      </c>
      <c r="D18" s="20"/>
      <c r="E18" s="14"/>
      <c r="F18" s="27">
        <f t="shared" si="0"/>
        <v>800</v>
      </c>
      <c r="G18" s="20">
        <f t="shared" si="2"/>
        <v>0</v>
      </c>
      <c r="H18" s="14">
        <f t="shared" si="1"/>
        <v>857.152</v>
      </c>
      <c r="I18" s="21"/>
    </row>
    <row r="19" spans="1:9" ht="16.5" thickBot="1">
      <c r="A19" s="5">
        <v>13</v>
      </c>
      <c r="B19" s="6" t="s">
        <v>17</v>
      </c>
      <c r="C19" s="12">
        <v>6386</v>
      </c>
      <c r="D19" s="20">
        <v>6386</v>
      </c>
      <c r="E19" s="14"/>
      <c r="F19" s="27">
        <f t="shared" si="0"/>
        <v>0</v>
      </c>
      <c r="G19" s="20">
        <f t="shared" si="2"/>
        <v>9208.35656</v>
      </c>
      <c r="H19" s="14">
        <f t="shared" si="1"/>
        <v>0</v>
      </c>
      <c r="I19" s="21"/>
    </row>
    <row r="20" spans="1:9" ht="16.5" thickBot="1">
      <c r="A20" s="5">
        <v>14</v>
      </c>
      <c r="B20" s="6" t="s">
        <v>18</v>
      </c>
      <c r="C20" s="12">
        <v>950</v>
      </c>
      <c r="D20" s="20"/>
      <c r="E20" s="14"/>
      <c r="F20" s="27">
        <f t="shared" si="0"/>
        <v>950</v>
      </c>
      <c r="G20" s="20">
        <f t="shared" si="2"/>
        <v>0</v>
      </c>
      <c r="H20" s="14">
        <f t="shared" si="1"/>
        <v>1017.868</v>
      </c>
      <c r="I20" s="21"/>
    </row>
    <row r="21" spans="1:9" ht="16.5" thickBot="1">
      <c r="A21" s="5">
        <v>15</v>
      </c>
      <c r="B21" s="6" t="s">
        <v>19</v>
      </c>
      <c r="C21" s="12">
        <v>950</v>
      </c>
      <c r="D21" s="20"/>
      <c r="E21" s="14"/>
      <c r="F21" s="27">
        <f t="shared" si="0"/>
        <v>950</v>
      </c>
      <c r="G21" s="20">
        <f t="shared" si="2"/>
        <v>0</v>
      </c>
      <c r="H21" s="14">
        <f t="shared" si="1"/>
        <v>1017.868</v>
      </c>
      <c r="I21" s="21"/>
    </row>
    <row r="22" spans="1:9" ht="16.5" thickBot="1">
      <c r="A22" s="5">
        <v>16</v>
      </c>
      <c r="B22" s="6" t="s">
        <v>20</v>
      </c>
      <c r="C22" s="12">
        <v>250</v>
      </c>
      <c r="D22" s="20"/>
      <c r="E22" s="14"/>
      <c r="F22" s="27">
        <f t="shared" si="0"/>
        <v>250</v>
      </c>
      <c r="G22" s="20">
        <f t="shared" si="2"/>
        <v>0</v>
      </c>
      <c r="H22" s="14">
        <f t="shared" si="1"/>
        <v>267.86</v>
      </c>
      <c r="I22" s="21"/>
    </row>
    <row r="23" spans="1:9" ht="16.5" thickBot="1">
      <c r="A23" s="5">
        <v>17</v>
      </c>
      <c r="B23" s="6" t="s">
        <v>21</v>
      </c>
      <c r="C23" s="12">
        <v>2100</v>
      </c>
      <c r="D23" s="20"/>
      <c r="E23" s="14">
        <v>800</v>
      </c>
      <c r="F23" s="27">
        <f t="shared" si="0"/>
        <v>1300</v>
      </c>
      <c r="G23" s="20">
        <f t="shared" si="2"/>
        <v>0</v>
      </c>
      <c r="H23" s="14">
        <f t="shared" si="1"/>
        <v>1392.872</v>
      </c>
      <c r="I23" s="21">
        <f>E23/1000*1441.96</f>
        <v>1153.568</v>
      </c>
    </row>
    <row r="24" spans="1:9" ht="16.5" thickBot="1">
      <c r="A24" s="5">
        <v>18</v>
      </c>
      <c r="B24" s="6" t="s">
        <v>22</v>
      </c>
      <c r="C24" s="12">
        <v>400</v>
      </c>
      <c r="D24" s="20"/>
      <c r="E24" s="14"/>
      <c r="F24" s="27">
        <f t="shared" si="0"/>
        <v>400</v>
      </c>
      <c r="G24" s="20">
        <f t="shared" si="2"/>
        <v>0</v>
      </c>
      <c r="H24" s="14">
        <f t="shared" si="1"/>
        <v>428.576</v>
      </c>
      <c r="I24" s="21"/>
    </row>
    <row r="25" spans="1:9" ht="16.5" thickBot="1">
      <c r="A25" s="8">
        <v>19</v>
      </c>
      <c r="B25" s="9" t="s">
        <v>23</v>
      </c>
      <c r="C25" s="13">
        <v>900</v>
      </c>
      <c r="D25" s="20"/>
      <c r="E25" s="14"/>
      <c r="F25" s="27">
        <f t="shared" si="0"/>
        <v>900</v>
      </c>
      <c r="G25" s="20">
        <f t="shared" si="2"/>
        <v>0</v>
      </c>
      <c r="H25" s="14">
        <f t="shared" si="1"/>
        <v>964.296</v>
      </c>
      <c r="I25" s="21"/>
    </row>
    <row r="26" spans="1:9" ht="16.5" thickBot="1">
      <c r="A26" s="8">
        <v>20</v>
      </c>
      <c r="B26" s="9" t="s">
        <v>24</v>
      </c>
      <c r="C26" s="13">
        <v>900</v>
      </c>
      <c r="D26" s="20"/>
      <c r="E26" s="14"/>
      <c r="F26" s="27">
        <f t="shared" si="0"/>
        <v>900</v>
      </c>
      <c r="G26" s="20">
        <f t="shared" si="2"/>
        <v>0</v>
      </c>
      <c r="H26" s="14">
        <f t="shared" si="1"/>
        <v>964.296</v>
      </c>
      <c r="I26" s="21"/>
    </row>
    <row r="27" spans="1:9" ht="16.5" thickBot="1">
      <c r="A27" s="8">
        <v>21</v>
      </c>
      <c r="B27" s="9" t="s">
        <v>25</v>
      </c>
      <c r="C27" s="13">
        <v>1000</v>
      </c>
      <c r="D27" s="20"/>
      <c r="E27" s="14"/>
      <c r="F27" s="27">
        <f t="shared" si="0"/>
        <v>1000</v>
      </c>
      <c r="G27" s="20">
        <f t="shared" si="2"/>
        <v>0</v>
      </c>
      <c r="H27" s="14">
        <f t="shared" si="1"/>
        <v>1071.44</v>
      </c>
      <c r="I27" s="21"/>
    </row>
    <row r="28" spans="1:9" ht="16.5" thickBot="1">
      <c r="A28" s="5">
        <v>22</v>
      </c>
      <c r="B28" s="6" t="s">
        <v>26</v>
      </c>
      <c r="C28" s="12">
        <v>450</v>
      </c>
      <c r="D28" s="20"/>
      <c r="E28" s="14"/>
      <c r="F28" s="27">
        <f t="shared" si="0"/>
        <v>450</v>
      </c>
      <c r="G28" s="20">
        <f t="shared" si="2"/>
        <v>0</v>
      </c>
      <c r="H28" s="14">
        <f t="shared" si="1"/>
        <v>482.148</v>
      </c>
      <c r="I28" s="21"/>
    </row>
    <row r="29" spans="1:9" ht="16.5" thickBot="1">
      <c r="A29" s="5">
        <v>23</v>
      </c>
      <c r="B29" s="6" t="s">
        <v>27</v>
      </c>
      <c r="C29" s="12">
        <v>1093</v>
      </c>
      <c r="D29" s="20"/>
      <c r="E29" s="14"/>
      <c r="F29" s="27">
        <f t="shared" si="0"/>
        <v>1093</v>
      </c>
      <c r="G29" s="20">
        <f t="shared" si="2"/>
        <v>0</v>
      </c>
      <c r="H29" s="14">
        <f t="shared" si="1"/>
        <v>1171.08392</v>
      </c>
      <c r="I29" s="21"/>
    </row>
    <row r="30" spans="1:9" ht="16.5" thickBot="1">
      <c r="A30" s="5">
        <v>24</v>
      </c>
      <c r="B30" s="6" t="s">
        <v>28</v>
      </c>
      <c r="C30" s="12">
        <v>1282</v>
      </c>
      <c r="D30" s="20"/>
      <c r="E30" s="14"/>
      <c r="F30" s="27">
        <f t="shared" si="0"/>
        <v>1282</v>
      </c>
      <c r="G30" s="20">
        <f t="shared" si="2"/>
        <v>0</v>
      </c>
      <c r="H30" s="14">
        <f t="shared" si="1"/>
        <v>1373.58608</v>
      </c>
      <c r="I30" s="21"/>
    </row>
    <row r="31" spans="1:9" ht="16.5" thickBot="1">
      <c r="A31" s="5">
        <v>25</v>
      </c>
      <c r="B31" s="6" t="s">
        <v>29</v>
      </c>
      <c r="C31" s="12">
        <v>855</v>
      </c>
      <c r="D31" s="20"/>
      <c r="E31" s="14"/>
      <c r="F31" s="27">
        <f t="shared" si="0"/>
        <v>855</v>
      </c>
      <c r="G31" s="20">
        <f t="shared" si="2"/>
        <v>0</v>
      </c>
      <c r="H31" s="14">
        <f t="shared" si="1"/>
        <v>916.0812000000001</v>
      </c>
      <c r="I31" s="21"/>
    </row>
    <row r="32" spans="1:9" ht="16.5" thickBot="1">
      <c r="A32" s="5">
        <v>26</v>
      </c>
      <c r="B32" s="6" t="s">
        <v>30</v>
      </c>
      <c r="C32" s="12">
        <v>275</v>
      </c>
      <c r="D32" s="20"/>
      <c r="E32" s="14"/>
      <c r="F32" s="27">
        <f t="shared" si="0"/>
        <v>275</v>
      </c>
      <c r="G32" s="20">
        <f t="shared" si="2"/>
        <v>0</v>
      </c>
      <c r="H32" s="14">
        <f t="shared" si="1"/>
        <v>294.646</v>
      </c>
      <c r="I32" s="21"/>
    </row>
    <row r="33" spans="1:9" ht="16.5" thickBot="1">
      <c r="A33" s="5">
        <v>27</v>
      </c>
      <c r="B33" s="9" t="s">
        <v>31</v>
      </c>
      <c r="C33" s="13">
        <v>2000</v>
      </c>
      <c r="D33" s="20"/>
      <c r="E33" s="14"/>
      <c r="F33" s="27">
        <f t="shared" si="0"/>
        <v>2000</v>
      </c>
      <c r="G33" s="20">
        <f t="shared" si="2"/>
        <v>0</v>
      </c>
      <c r="H33" s="14">
        <f t="shared" si="1"/>
        <v>2142.88</v>
      </c>
      <c r="I33" s="21"/>
    </row>
    <row r="34" spans="1:9" ht="16.5" thickBot="1">
      <c r="A34" s="5">
        <v>28</v>
      </c>
      <c r="B34" s="6" t="s">
        <v>32</v>
      </c>
      <c r="C34" s="12">
        <v>850</v>
      </c>
      <c r="D34" s="20"/>
      <c r="E34" s="14"/>
      <c r="F34" s="27">
        <f t="shared" si="0"/>
        <v>850</v>
      </c>
      <c r="G34" s="20">
        <f t="shared" si="2"/>
        <v>0</v>
      </c>
      <c r="H34" s="14">
        <f t="shared" si="1"/>
        <v>910.724</v>
      </c>
      <c r="I34" s="21"/>
    </row>
    <row r="35" spans="1:9" ht="32.25" thickBot="1">
      <c r="A35" s="5">
        <v>29</v>
      </c>
      <c r="B35" s="6" t="s">
        <v>33</v>
      </c>
      <c r="C35" s="12">
        <v>450</v>
      </c>
      <c r="D35" s="20"/>
      <c r="E35" s="14"/>
      <c r="F35" s="27">
        <f t="shared" si="0"/>
        <v>450</v>
      </c>
      <c r="G35" s="20">
        <f t="shared" si="2"/>
        <v>0</v>
      </c>
      <c r="H35" s="14">
        <f t="shared" si="1"/>
        <v>482.148</v>
      </c>
      <c r="I35" s="21"/>
    </row>
    <row r="36" spans="1:9" ht="16.5" thickBot="1">
      <c r="A36" s="5">
        <v>30</v>
      </c>
      <c r="B36" s="6" t="s">
        <v>34</v>
      </c>
      <c r="C36" s="12">
        <v>500</v>
      </c>
      <c r="D36" s="20"/>
      <c r="E36" s="14"/>
      <c r="F36" s="27">
        <f t="shared" si="0"/>
        <v>500</v>
      </c>
      <c r="G36" s="20">
        <f t="shared" si="2"/>
        <v>0</v>
      </c>
      <c r="H36" s="14">
        <f t="shared" si="1"/>
        <v>535.72</v>
      </c>
      <c r="I36" s="21"/>
    </row>
    <row r="37" spans="1:9" ht="16.5" thickBot="1">
      <c r="A37" s="5">
        <v>31</v>
      </c>
      <c r="B37" s="6" t="s">
        <v>35</v>
      </c>
      <c r="C37" s="12">
        <v>900</v>
      </c>
      <c r="D37" s="20"/>
      <c r="E37" s="14"/>
      <c r="F37" s="27">
        <f t="shared" si="0"/>
        <v>900</v>
      </c>
      <c r="G37" s="20">
        <f t="shared" si="2"/>
        <v>0</v>
      </c>
      <c r="H37" s="14">
        <f t="shared" si="1"/>
        <v>964.296</v>
      </c>
      <c r="I37" s="21"/>
    </row>
    <row r="38" spans="1:9" ht="16.5" thickBot="1">
      <c r="A38" s="5">
        <v>32</v>
      </c>
      <c r="B38" s="6" t="s">
        <v>36</v>
      </c>
      <c r="C38" s="12">
        <v>1400</v>
      </c>
      <c r="D38" s="20">
        <v>1400</v>
      </c>
      <c r="E38" s="14"/>
      <c r="F38" s="27">
        <f t="shared" si="0"/>
        <v>0</v>
      </c>
      <c r="G38" s="20">
        <f t="shared" si="2"/>
        <v>2018.744</v>
      </c>
      <c r="H38" s="14">
        <f t="shared" si="1"/>
        <v>0</v>
      </c>
      <c r="I38" s="21"/>
    </row>
    <row r="39" spans="1:9" ht="16.5" thickBot="1">
      <c r="A39" s="5">
        <v>33</v>
      </c>
      <c r="B39" s="6" t="s">
        <v>37</v>
      </c>
      <c r="C39" s="12">
        <v>300</v>
      </c>
      <c r="D39" s="20"/>
      <c r="E39" s="14"/>
      <c r="F39" s="27">
        <f t="shared" si="0"/>
        <v>300</v>
      </c>
      <c r="G39" s="20">
        <f t="shared" si="2"/>
        <v>0</v>
      </c>
      <c r="H39" s="14">
        <f t="shared" si="1"/>
        <v>321.432</v>
      </c>
      <c r="I39" s="21"/>
    </row>
    <row r="40" spans="1:9" ht="16.5" thickBot="1">
      <c r="A40" s="5">
        <v>34</v>
      </c>
      <c r="B40" s="6" t="s">
        <v>38</v>
      </c>
      <c r="C40" s="12">
        <v>800</v>
      </c>
      <c r="D40" s="20"/>
      <c r="E40" s="14"/>
      <c r="F40" s="27">
        <f t="shared" si="0"/>
        <v>800</v>
      </c>
      <c r="G40" s="20">
        <f t="shared" si="2"/>
        <v>0</v>
      </c>
      <c r="H40" s="14">
        <f t="shared" si="1"/>
        <v>857.152</v>
      </c>
      <c r="I40" s="21"/>
    </row>
    <row r="41" spans="1:9" ht="16.5" thickBot="1">
      <c r="A41" s="5">
        <v>35</v>
      </c>
      <c r="B41" s="6" t="s">
        <v>39</v>
      </c>
      <c r="C41" s="12">
        <v>750</v>
      </c>
      <c r="D41" s="20"/>
      <c r="E41" s="14"/>
      <c r="F41" s="27">
        <f t="shared" si="0"/>
        <v>750</v>
      </c>
      <c r="G41" s="20">
        <f t="shared" si="2"/>
        <v>0</v>
      </c>
      <c r="H41" s="14">
        <f t="shared" si="1"/>
        <v>803.58</v>
      </c>
      <c r="I41" s="21"/>
    </row>
    <row r="42" spans="1:9" ht="16.5" thickBot="1">
      <c r="A42" s="5">
        <v>36</v>
      </c>
      <c r="B42" s="6" t="s">
        <v>40</v>
      </c>
      <c r="C42" s="12">
        <v>1350</v>
      </c>
      <c r="D42" s="20"/>
      <c r="E42" s="14"/>
      <c r="F42" s="27">
        <f t="shared" si="0"/>
        <v>1350</v>
      </c>
      <c r="G42" s="20">
        <f t="shared" si="2"/>
        <v>0</v>
      </c>
      <c r="H42" s="14">
        <f t="shared" si="1"/>
        <v>1446.4440000000002</v>
      </c>
      <c r="I42" s="21"/>
    </row>
    <row r="43" spans="1:9" ht="16.5" thickBot="1">
      <c r="A43" s="5">
        <v>37</v>
      </c>
      <c r="B43" s="6" t="s">
        <v>41</v>
      </c>
      <c r="C43" s="12">
        <v>800</v>
      </c>
      <c r="D43" s="20">
        <v>800</v>
      </c>
      <c r="E43" s="14"/>
      <c r="F43" s="27">
        <f>C43-D43-E43</f>
        <v>0</v>
      </c>
      <c r="G43" s="20">
        <f t="shared" si="2"/>
        <v>1153.568</v>
      </c>
      <c r="H43" s="14">
        <f t="shared" si="1"/>
        <v>0</v>
      </c>
      <c r="I43" s="21"/>
    </row>
    <row r="44" spans="1:9" ht="16.5" thickBot="1">
      <c r="A44" s="5">
        <v>38</v>
      </c>
      <c r="B44" s="6" t="s">
        <v>42</v>
      </c>
      <c r="C44" s="12">
        <v>2205</v>
      </c>
      <c r="D44" s="20">
        <v>800</v>
      </c>
      <c r="E44" s="14"/>
      <c r="F44" s="27">
        <f t="shared" si="0"/>
        <v>1405</v>
      </c>
      <c r="G44" s="20">
        <f t="shared" si="2"/>
        <v>1153.568</v>
      </c>
      <c r="H44" s="14">
        <f t="shared" si="1"/>
        <v>1505.3732</v>
      </c>
      <c r="I44" s="21"/>
    </row>
    <row r="45" spans="1:9" ht="16.5" thickBot="1">
      <c r="A45" s="5">
        <v>39</v>
      </c>
      <c r="B45" s="6" t="s">
        <v>43</v>
      </c>
      <c r="C45" s="12">
        <v>800</v>
      </c>
      <c r="D45" s="20">
        <v>800</v>
      </c>
      <c r="E45" s="14"/>
      <c r="F45" s="27">
        <f t="shared" si="0"/>
        <v>0</v>
      </c>
      <c r="G45" s="20">
        <f t="shared" si="2"/>
        <v>1153.568</v>
      </c>
      <c r="H45" s="14">
        <f t="shared" si="1"/>
        <v>0</v>
      </c>
      <c r="I45" s="21"/>
    </row>
    <row r="46" spans="1:9" ht="16.5" thickBot="1">
      <c r="A46" s="5">
        <v>40</v>
      </c>
      <c r="B46" s="6" t="s">
        <v>44</v>
      </c>
      <c r="C46" s="12">
        <v>700</v>
      </c>
      <c r="D46" s="20"/>
      <c r="E46" s="14"/>
      <c r="F46" s="27">
        <f t="shared" si="0"/>
        <v>700</v>
      </c>
      <c r="G46" s="20">
        <f t="shared" si="2"/>
        <v>0</v>
      </c>
      <c r="H46" s="14">
        <f t="shared" si="1"/>
        <v>750.008</v>
      </c>
      <c r="I46" s="21"/>
    </row>
    <row r="47" spans="1:9" ht="16.5" thickBot="1">
      <c r="A47" s="5">
        <v>41</v>
      </c>
      <c r="B47" s="6" t="s">
        <v>45</v>
      </c>
      <c r="C47" s="12">
        <v>450</v>
      </c>
      <c r="D47" s="20"/>
      <c r="E47" s="14"/>
      <c r="F47" s="27">
        <f t="shared" si="0"/>
        <v>450</v>
      </c>
      <c r="G47" s="20">
        <f t="shared" si="2"/>
        <v>0</v>
      </c>
      <c r="H47" s="14">
        <f t="shared" si="1"/>
        <v>482.148</v>
      </c>
      <c r="I47" s="21"/>
    </row>
    <row r="48" spans="1:9" ht="16.5" thickBot="1">
      <c r="A48" s="5">
        <v>42</v>
      </c>
      <c r="B48" s="6" t="s">
        <v>46</v>
      </c>
      <c r="C48" s="12">
        <v>800</v>
      </c>
      <c r="D48" s="20"/>
      <c r="E48" s="14"/>
      <c r="F48" s="27">
        <f t="shared" si="0"/>
        <v>800</v>
      </c>
      <c r="G48" s="20">
        <f t="shared" si="2"/>
        <v>0</v>
      </c>
      <c r="H48" s="14">
        <f t="shared" si="1"/>
        <v>857.152</v>
      </c>
      <c r="I48" s="21"/>
    </row>
    <row r="49" spans="1:9" ht="16.5" thickBot="1">
      <c r="A49" s="5">
        <v>43</v>
      </c>
      <c r="B49" s="6" t="s">
        <v>47</v>
      </c>
      <c r="C49" s="12">
        <v>350</v>
      </c>
      <c r="D49" s="20"/>
      <c r="E49" s="14"/>
      <c r="F49" s="27">
        <f t="shared" si="0"/>
        <v>350</v>
      </c>
      <c r="G49" s="20">
        <f t="shared" si="2"/>
        <v>0</v>
      </c>
      <c r="H49" s="14">
        <f t="shared" si="1"/>
        <v>375.004</v>
      </c>
      <c r="I49" s="21"/>
    </row>
    <row r="50" spans="1:9" ht="16.5" thickBot="1">
      <c r="A50" s="5">
        <v>44</v>
      </c>
      <c r="B50" s="6" t="s">
        <v>48</v>
      </c>
      <c r="C50" s="12">
        <v>700</v>
      </c>
      <c r="D50" s="20"/>
      <c r="E50" s="14"/>
      <c r="F50" s="27">
        <f t="shared" si="0"/>
        <v>700</v>
      </c>
      <c r="G50" s="20">
        <f t="shared" si="2"/>
        <v>0</v>
      </c>
      <c r="H50" s="14">
        <f t="shared" si="1"/>
        <v>750.008</v>
      </c>
      <c r="I50" s="21"/>
    </row>
    <row r="51" spans="1:9" ht="16.5" thickBot="1">
      <c r="A51" s="5">
        <v>45</v>
      </c>
      <c r="B51" s="6" t="s">
        <v>49</v>
      </c>
      <c r="C51" s="12">
        <v>1200</v>
      </c>
      <c r="D51" s="20"/>
      <c r="E51" s="14"/>
      <c r="F51" s="27">
        <f t="shared" si="0"/>
        <v>1200</v>
      </c>
      <c r="G51" s="20">
        <f t="shared" si="2"/>
        <v>0</v>
      </c>
      <c r="H51" s="14">
        <f t="shared" si="1"/>
        <v>1285.728</v>
      </c>
      <c r="I51" s="21"/>
    </row>
    <row r="52" spans="1:9" ht="16.5" thickBot="1">
      <c r="A52" s="5">
        <v>46</v>
      </c>
      <c r="B52" s="6" t="s">
        <v>50</v>
      </c>
      <c r="C52" s="12">
        <v>300</v>
      </c>
      <c r="D52" s="20"/>
      <c r="E52" s="14"/>
      <c r="F52" s="27">
        <f t="shared" si="0"/>
        <v>300</v>
      </c>
      <c r="G52" s="20">
        <f t="shared" si="2"/>
        <v>0</v>
      </c>
      <c r="H52" s="14">
        <f t="shared" si="1"/>
        <v>321.432</v>
      </c>
      <c r="I52" s="21"/>
    </row>
    <row r="53" spans="1:9" ht="16.5" thickBot="1">
      <c r="A53" s="5">
        <v>47</v>
      </c>
      <c r="B53" s="6" t="s">
        <v>51</v>
      </c>
      <c r="C53" s="12">
        <v>800</v>
      </c>
      <c r="D53" s="20"/>
      <c r="E53" s="14"/>
      <c r="F53" s="27">
        <f t="shared" si="0"/>
        <v>800</v>
      </c>
      <c r="G53" s="20">
        <f t="shared" si="2"/>
        <v>0</v>
      </c>
      <c r="H53" s="14">
        <f t="shared" si="1"/>
        <v>857.152</v>
      </c>
      <c r="I53" s="21"/>
    </row>
    <row r="54" spans="1:9" ht="16.5" thickBot="1">
      <c r="A54" s="5">
        <v>48</v>
      </c>
      <c r="B54" s="6" t="s">
        <v>52</v>
      </c>
      <c r="C54" s="12">
        <v>1200</v>
      </c>
      <c r="D54" s="20"/>
      <c r="E54" s="14"/>
      <c r="F54" s="27">
        <f t="shared" si="0"/>
        <v>1200</v>
      </c>
      <c r="G54" s="20">
        <f t="shared" si="2"/>
        <v>0</v>
      </c>
      <c r="H54" s="14">
        <f t="shared" si="1"/>
        <v>1285.728</v>
      </c>
      <c r="I54" s="21"/>
    </row>
    <row r="55" spans="1:9" ht="32.25" thickBot="1">
      <c r="A55" s="5">
        <v>49</v>
      </c>
      <c r="B55" s="6" t="s">
        <v>53</v>
      </c>
      <c r="C55" s="12">
        <v>450</v>
      </c>
      <c r="D55" s="20"/>
      <c r="E55" s="14"/>
      <c r="F55" s="27">
        <f t="shared" si="0"/>
        <v>450</v>
      </c>
      <c r="G55" s="20">
        <f t="shared" si="2"/>
        <v>0</v>
      </c>
      <c r="H55" s="14">
        <f t="shared" si="1"/>
        <v>482.148</v>
      </c>
      <c r="I55" s="21"/>
    </row>
    <row r="56" spans="1:9" ht="16.5" thickBot="1">
      <c r="A56" s="5">
        <v>50</v>
      </c>
      <c r="B56" s="6" t="s">
        <v>54</v>
      </c>
      <c r="C56" s="12">
        <v>1000</v>
      </c>
      <c r="D56" s="20">
        <v>1000</v>
      </c>
      <c r="E56" s="14"/>
      <c r="F56" s="27">
        <f t="shared" si="0"/>
        <v>0</v>
      </c>
      <c r="G56" s="20">
        <f t="shared" si="2"/>
        <v>1441.96</v>
      </c>
      <c r="H56" s="14">
        <f t="shared" si="1"/>
        <v>0</v>
      </c>
      <c r="I56" s="21"/>
    </row>
    <row r="57" spans="1:9" ht="16.5" thickBot="1">
      <c r="A57" s="5">
        <v>51</v>
      </c>
      <c r="B57" s="6" t="s">
        <v>55</v>
      </c>
      <c r="C57" s="12">
        <v>300</v>
      </c>
      <c r="D57" s="20"/>
      <c r="E57" s="14"/>
      <c r="F57" s="27">
        <f t="shared" si="0"/>
        <v>300</v>
      </c>
      <c r="G57" s="20"/>
      <c r="H57" s="14">
        <f t="shared" si="1"/>
        <v>321.432</v>
      </c>
      <c r="I57" s="21"/>
    </row>
    <row r="58" spans="1:9" ht="16.5" thickBot="1">
      <c r="A58" s="5">
        <v>52</v>
      </c>
      <c r="B58" s="6" t="s">
        <v>56</v>
      </c>
      <c r="C58" s="12">
        <v>1000</v>
      </c>
      <c r="D58" s="20"/>
      <c r="E58" s="14"/>
      <c r="F58" s="27">
        <f t="shared" si="0"/>
        <v>1000</v>
      </c>
      <c r="G58" s="20"/>
      <c r="H58" s="14">
        <f t="shared" si="1"/>
        <v>1071.44</v>
      </c>
      <c r="I58" s="21"/>
    </row>
    <row r="59" spans="1:9" ht="16.5" thickBot="1">
      <c r="A59" s="5">
        <v>53</v>
      </c>
      <c r="B59" s="6" t="s">
        <v>57</v>
      </c>
      <c r="C59" s="12">
        <v>1050</v>
      </c>
      <c r="D59" s="20"/>
      <c r="E59" s="14"/>
      <c r="F59" s="27">
        <f t="shared" si="0"/>
        <v>1050</v>
      </c>
      <c r="G59" s="20"/>
      <c r="H59" s="14">
        <f t="shared" si="1"/>
        <v>1125.0120000000002</v>
      </c>
      <c r="I59" s="21"/>
    </row>
    <row r="60" spans="1:9" ht="16.5" thickBot="1">
      <c r="A60" s="5">
        <v>54</v>
      </c>
      <c r="B60" s="6" t="s">
        <v>58</v>
      </c>
      <c r="C60" s="12">
        <v>700</v>
      </c>
      <c r="D60" s="20"/>
      <c r="E60" s="14"/>
      <c r="F60" s="27">
        <f t="shared" si="0"/>
        <v>700</v>
      </c>
      <c r="G60" s="20"/>
      <c r="H60" s="14">
        <f t="shared" si="1"/>
        <v>750.008</v>
      </c>
      <c r="I60" s="21"/>
    </row>
    <row r="61" spans="1:9" ht="16.5" thickBot="1">
      <c r="A61" s="5">
        <v>55</v>
      </c>
      <c r="B61" s="6" t="s">
        <v>59</v>
      </c>
      <c r="C61" s="12">
        <v>1040</v>
      </c>
      <c r="D61" s="20"/>
      <c r="E61" s="14"/>
      <c r="F61" s="27">
        <f t="shared" si="0"/>
        <v>1040</v>
      </c>
      <c r="G61" s="20"/>
      <c r="H61" s="14">
        <f t="shared" si="1"/>
        <v>1114.2976</v>
      </c>
      <c r="I61" s="21"/>
    </row>
    <row r="62" spans="1:9" ht="16.5" thickBot="1">
      <c r="A62" s="5">
        <v>56</v>
      </c>
      <c r="B62" s="6" t="s">
        <v>60</v>
      </c>
      <c r="C62" s="12">
        <v>1150</v>
      </c>
      <c r="D62" s="20"/>
      <c r="E62" s="14"/>
      <c r="F62" s="27">
        <f t="shared" si="0"/>
        <v>1150</v>
      </c>
      <c r="G62" s="20"/>
      <c r="H62" s="14">
        <f t="shared" si="1"/>
        <v>1232.156</v>
      </c>
      <c r="I62" s="21"/>
    </row>
    <row r="63" spans="1:9" ht="16.5" thickBot="1">
      <c r="A63" s="8">
        <v>57</v>
      </c>
      <c r="B63" s="9" t="s">
        <v>61</v>
      </c>
      <c r="C63" s="13">
        <v>250</v>
      </c>
      <c r="D63" s="20"/>
      <c r="E63" s="14"/>
      <c r="F63" s="27">
        <f t="shared" si="0"/>
        <v>250</v>
      </c>
      <c r="G63" s="20"/>
      <c r="H63" s="14">
        <f t="shared" si="1"/>
        <v>267.86</v>
      </c>
      <c r="I63" s="21"/>
    </row>
    <row r="64" spans="1:9" ht="16.5" thickBot="1">
      <c r="A64" s="8">
        <v>58</v>
      </c>
      <c r="B64" s="9" t="s">
        <v>62</v>
      </c>
      <c r="C64" s="13">
        <v>200</v>
      </c>
      <c r="D64" s="20"/>
      <c r="E64" s="14"/>
      <c r="F64" s="27">
        <f t="shared" si="0"/>
        <v>200</v>
      </c>
      <c r="G64" s="20"/>
      <c r="H64" s="14">
        <f t="shared" si="1"/>
        <v>214.288</v>
      </c>
      <c r="I64" s="21"/>
    </row>
    <row r="65" spans="1:9" ht="16.5" thickBot="1">
      <c r="A65" s="8">
        <v>59</v>
      </c>
      <c r="B65" s="9" t="s">
        <v>63</v>
      </c>
      <c r="C65" s="13">
        <v>700</v>
      </c>
      <c r="D65" s="20"/>
      <c r="E65" s="14"/>
      <c r="F65" s="27">
        <f t="shared" si="0"/>
        <v>700</v>
      </c>
      <c r="G65" s="20"/>
      <c r="H65" s="14">
        <f t="shared" si="1"/>
        <v>750.008</v>
      </c>
      <c r="I65" s="21"/>
    </row>
    <row r="66" spans="1:9" ht="16.5" thickBot="1">
      <c r="A66" s="5">
        <v>60</v>
      </c>
      <c r="B66" s="6" t="s">
        <v>64</v>
      </c>
      <c r="C66" s="12">
        <v>2000</v>
      </c>
      <c r="D66" s="20">
        <v>1000</v>
      </c>
      <c r="E66" s="14"/>
      <c r="F66" s="27">
        <f t="shared" si="0"/>
        <v>1000</v>
      </c>
      <c r="G66" s="20">
        <f>D66/1000*1441.96</f>
        <v>1441.96</v>
      </c>
      <c r="H66" s="14">
        <f t="shared" si="1"/>
        <v>1071.44</v>
      </c>
      <c r="I66" s="21"/>
    </row>
    <row r="67" spans="1:9" ht="16.5" thickBot="1">
      <c r="A67" s="5">
        <v>61</v>
      </c>
      <c r="B67" s="6" t="s">
        <v>65</v>
      </c>
      <c r="C67" s="12">
        <v>300</v>
      </c>
      <c r="D67" s="20"/>
      <c r="E67" s="14"/>
      <c r="F67" s="27">
        <f t="shared" si="0"/>
        <v>300</v>
      </c>
      <c r="G67" s="20"/>
      <c r="H67" s="14">
        <f t="shared" si="1"/>
        <v>321.432</v>
      </c>
      <c r="I67" s="21"/>
    </row>
    <row r="68" spans="1:9" ht="16.5" thickBot="1">
      <c r="A68" s="5">
        <v>62</v>
      </c>
      <c r="B68" s="6" t="s">
        <v>66</v>
      </c>
      <c r="C68" s="12">
        <v>1200</v>
      </c>
      <c r="D68" s="20">
        <v>900</v>
      </c>
      <c r="E68" s="14"/>
      <c r="F68" s="27">
        <f t="shared" si="0"/>
        <v>300</v>
      </c>
      <c r="G68" s="20">
        <f>D68/1000*1441.96</f>
        <v>1297.7640000000001</v>
      </c>
      <c r="H68" s="14">
        <f t="shared" si="1"/>
        <v>321.432</v>
      </c>
      <c r="I68" s="21"/>
    </row>
    <row r="69" spans="1:9" ht="16.5" thickBot="1">
      <c r="A69" s="5">
        <v>63</v>
      </c>
      <c r="B69" s="6" t="s">
        <v>67</v>
      </c>
      <c r="C69" s="12">
        <v>1000</v>
      </c>
      <c r="D69" s="20"/>
      <c r="E69" s="14"/>
      <c r="F69" s="27">
        <f t="shared" si="0"/>
        <v>1000</v>
      </c>
      <c r="G69" s="20"/>
      <c r="H69" s="14">
        <f t="shared" si="1"/>
        <v>1071.44</v>
      </c>
      <c r="I69" s="21"/>
    </row>
    <row r="70" spans="1:9" ht="16.5" thickBot="1">
      <c r="A70" s="5">
        <v>64</v>
      </c>
      <c r="B70" s="6" t="s">
        <v>68</v>
      </c>
      <c r="C70" s="12">
        <v>800</v>
      </c>
      <c r="D70" s="20"/>
      <c r="E70" s="14"/>
      <c r="F70" s="27">
        <f t="shared" si="0"/>
        <v>800</v>
      </c>
      <c r="G70" s="20"/>
      <c r="H70" s="14">
        <f t="shared" si="1"/>
        <v>857.152</v>
      </c>
      <c r="I70" s="21"/>
    </row>
    <row r="71" spans="1:9" ht="16.5" thickBot="1">
      <c r="A71" s="5">
        <v>65</v>
      </c>
      <c r="B71" s="6" t="s">
        <v>69</v>
      </c>
      <c r="C71" s="12">
        <v>700</v>
      </c>
      <c r="D71" s="20"/>
      <c r="E71" s="14"/>
      <c r="F71" s="27">
        <f t="shared" si="0"/>
        <v>700</v>
      </c>
      <c r="G71" s="20"/>
      <c r="H71" s="14">
        <f t="shared" si="1"/>
        <v>750.008</v>
      </c>
      <c r="I71" s="21"/>
    </row>
    <row r="72" spans="1:9" ht="16.5" thickBot="1">
      <c r="A72" s="5">
        <v>66</v>
      </c>
      <c r="B72" s="6" t="s">
        <v>70</v>
      </c>
      <c r="C72" s="12">
        <v>300</v>
      </c>
      <c r="D72" s="20"/>
      <c r="E72" s="14"/>
      <c r="F72" s="27">
        <f>C72-D72-E72</f>
        <v>300</v>
      </c>
      <c r="G72" s="20"/>
      <c r="H72" s="14">
        <f>F72/1000*1071.44</f>
        <v>321.432</v>
      </c>
      <c r="I72" s="21"/>
    </row>
    <row r="73" spans="1:9" ht="16.5" thickBot="1">
      <c r="A73" s="5">
        <v>67</v>
      </c>
      <c r="B73" s="6" t="s">
        <v>71</v>
      </c>
      <c r="C73" s="12">
        <v>700</v>
      </c>
      <c r="D73" s="22"/>
      <c r="E73" s="23"/>
      <c r="F73" s="28">
        <f>C73-D73-E73</f>
        <v>700</v>
      </c>
      <c r="G73" s="22"/>
      <c r="H73" s="23">
        <f>F73/1000*1071.44</f>
        <v>750.008</v>
      </c>
      <c r="I73" s="24"/>
    </row>
    <row r="74" spans="1:9" ht="16.5" thickBot="1">
      <c r="A74" s="5">
        <v>68</v>
      </c>
      <c r="B74" s="4" t="s">
        <v>72</v>
      </c>
      <c r="C74" s="10">
        <f aca="true" t="shared" si="3" ref="C74:I74">SUM(C7:C73)</f>
        <v>63921</v>
      </c>
      <c r="D74" s="35">
        <f t="shared" si="3"/>
        <v>16471</v>
      </c>
      <c r="E74" s="35">
        <f t="shared" si="3"/>
        <v>800</v>
      </c>
      <c r="F74" s="35">
        <f t="shared" si="3"/>
        <v>46650</v>
      </c>
      <c r="G74" s="48">
        <f t="shared" si="3"/>
        <v>23750.523159999997</v>
      </c>
      <c r="H74" s="49">
        <f t="shared" si="3"/>
        <v>49982.67600000004</v>
      </c>
      <c r="I74" s="49">
        <f t="shared" si="3"/>
        <v>1153.568</v>
      </c>
    </row>
    <row r="75" spans="1:9" ht="390.75" customHeight="1" thickBot="1">
      <c r="A75" s="5"/>
      <c r="B75" s="4"/>
      <c r="C75" s="33"/>
      <c r="D75" s="69"/>
      <c r="E75" s="69"/>
      <c r="F75" s="69"/>
      <c r="G75" s="70"/>
      <c r="H75" s="70"/>
      <c r="I75" s="70"/>
    </row>
    <row r="76" spans="1:7" ht="37.5" thickBot="1">
      <c r="A76" s="5"/>
      <c r="B76" s="10" t="s">
        <v>73</v>
      </c>
      <c r="C76" s="33"/>
      <c r="D76" s="15" t="s">
        <v>103</v>
      </c>
      <c r="E76" s="40" t="s">
        <v>104</v>
      </c>
      <c r="F76" s="41" t="s">
        <v>105</v>
      </c>
      <c r="G76" s="39" t="s">
        <v>106</v>
      </c>
    </row>
    <row r="77" spans="1:7" ht="32.25" thickBot="1">
      <c r="A77" s="5">
        <v>69</v>
      </c>
      <c r="B77" s="6" t="s">
        <v>96</v>
      </c>
      <c r="C77" s="12">
        <v>300</v>
      </c>
      <c r="D77" s="36">
        <f>C77</f>
        <v>300</v>
      </c>
      <c r="E77" s="37"/>
      <c r="F77" s="38">
        <f>D77/1000*854.32</f>
        <v>256.296</v>
      </c>
      <c r="G77" s="37"/>
    </row>
    <row r="78" spans="1:7" ht="32.25" thickBot="1">
      <c r="A78" s="5">
        <v>70</v>
      </c>
      <c r="B78" s="6" t="s">
        <v>94</v>
      </c>
      <c r="C78" s="12">
        <v>600</v>
      </c>
      <c r="D78" s="20">
        <f aca="true" t="shared" si="4" ref="D78:D105">C78</f>
        <v>600</v>
      </c>
      <c r="E78" s="21"/>
      <c r="F78" s="38">
        <f aca="true" t="shared" si="5" ref="F78:F109">D78/1000*854.32</f>
        <v>512.592</v>
      </c>
      <c r="G78" s="21"/>
    </row>
    <row r="79" spans="1:7" ht="48" thickBot="1">
      <c r="A79" s="5">
        <v>71</v>
      </c>
      <c r="B79" s="6" t="s">
        <v>97</v>
      </c>
      <c r="C79" s="12">
        <v>2100</v>
      </c>
      <c r="D79" s="20">
        <f t="shared" si="4"/>
        <v>2100</v>
      </c>
      <c r="E79" s="21"/>
      <c r="F79" s="38">
        <f t="shared" si="5"/>
        <v>1794.0720000000001</v>
      </c>
      <c r="G79" s="21"/>
    </row>
    <row r="80" spans="1:7" ht="48" customHeight="1" thickBot="1">
      <c r="A80" s="5">
        <v>72</v>
      </c>
      <c r="B80" s="6" t="s">
        <v>95</v>
      </c>
      <c r="C80" s="12">
        <v>700</v>
      </c>
      <c r="D80" s="20">
        <f t="shared" si="4"/>
        <v>700</v>
      </c>
      <c r="E80" s="21"/>
      <c r="F80" s="38">
        <f t="shared" si="5"/>
        <v>598.024</v>
      </c>
      <c r="G80" s="21"/>
    </row>
    <row r="81" spans="1:7" ht="25.5" customHeight="1" thickBot="1">
      <c r="A81" s="5"/>
      <c r="B81" s="72" t="s">
        <v>149</v>
      </c>
      <c r="C81" s="12"/>
      <c r="D81" s="20">
        <f t="shared" si="4"/>
        <v>0</v>
      </c>
      <c r="E81" s="21"/>
      <c r="F81" s="38">
        <f t="shared" si="5"/>
        <v>0</v>
      </c>
      <c r="G81" s="21"/>
    </row>
    <row r="82" spans="1:7" ht="15" customHeight="1" thickBot="1">
      <c r="A82" s="5">
        <v>73</v>
      </c>
      <c r="B82" s="6" t="s">
        <v>74</v>
      </c>
      <c r="C82" s="12">
        <v>250</v>
      </c>
      <c r="D82" s="20">
        <f t="shared" si="4"/>
        <v>250</v>
      </c>
      <c r="E82" s="21"/>
      <c r="F82" s="38">
        <f t="shared" si="5"/>
        <v>213.58</v>
      </c>
      <c r="G82" s="21"/>
    </row>
    <row r="83" spans="1:7" ht="32.25" thickBot="1">
      <c r="A83" s="5">
        <v>74</v>
      </c>
      <c r="B83" s="6" t="s">
        <v>75</v>
      </c>
      <c r="C83" s="12">
        <v>800</v>
      </c>
      <c r="D83" s="20">
        <f t="shared" si="4"/>
        <v>800</v>
      </c>
      <c r="E83" s="21"/>
      <c r="F83" s="38">
        <f t="shared" si="5"/>
        <v>683.4560000000001</v>
      </c>
      <c r="G83" s="21"/>
    </row>
    <row r="84" spans="1:7" ht="16.5" thickBot="1">
      <c r="A84" s="5">
        <v>75</v>
      </c>
      <c r="B84" s="6" t="s">
        <v>76</v>
      </c>
      <c r="C84" s="12">
        <v>300</v>
      </c>
      <c r="D84" s="20">
        <f t="shared" si="4"/>
        <v>300</v>
      </c>
      <c r="E84" s="21"/>
      <c r="F84" s="38">
        <f t="shared" si="5"/>
        <v>256.296</v>
      </c>
      <c r="G84" s="21"/>
    </row>
    <row r="85" spans="1:7" ht="16.5" thickBot="1">
      <c r="A85" s="5">
        <v>76</v>
      </c>
      <c r="B85" s="6" t="s">
        <v>77</v>
      </c>
      <c r="C85" s="12">
        <v>300</v>
      </c>
      <c r="D85" s="20">
        <f t="shared" si="4"/>
        <v>300</v>
      </c>
      <c r="E85" s="21"/>
      <c r="F85" s="38">
        <f t="shared" si="5"/>
        <v>256.296</v>
      </c>
      <c r="G85" s="21"/>
    </row>
    <row r="86" spans="1:7" ht="16.5" thickBot="1">
      <c r="A86" s="5">
        <v>77</v>
      </c>
      <c r="B86" s="6" t="s">
        <v>78</v>
      </c>
      <c r="C86" s="12">
        <v>300</v>
      </c>
      <c r="D86" s="20">
        <f t="shared" si="4"/>
        <v>300</v>
      </c>
      <c r="E86" s="21"/>
      <c r="F86" s="38">
        <f t="shared" si="5"/>
        <v>256.296</v>
      </c>
      <c r="G86" s="21"/>
    </row>
    <row r="87" spans="1:7" ht="16.5" thickBot="1">
      <c r="A87" s="5">
        <v>78</v>
      </c>
      <c r="B87" s="6" t="s">
        <v>79</v>
      </c>
      <c r="C87" s="12">
        <v>300</v>
      </c>
      <c r="D87" s="20">
        <f t="shared" si="4"/>
        <v>300</v>
      </c>
      <c r="E87" s="21"/>
      <c r="F87" s="38">
        <f t="shared" si="5"/>
        <v>256.296</v>
      </c>
      <c r="G87" s="21"/>
    </row>
    <row r="88" spans="1:7" ht="16.5" thickBot="1">
      <c r="A88" s="5">
        <v>79</v>
      </c>
      <c r="B88" s="6" t="s">
        <v>80</v>
      </c>
      <c r="C88" s="12">
        <v>300</v>
      </c>
      <c r="D88" s="20">
        <f t="shared" si="4"/>
        <v>300</v>
      </c>
      <c r="E88" s="21"/>
      <c r="F88" s="38">
        <f t="shared" si="5"/>
        <v>256.296</v>
      </c>
      <c r="G88" s="21"/>
    </row>
    <row r="89" spans="1:7" ht="27" thickBot="1">
      <c r="A89" s="5"/>
      <c r="B89" s="73" t="s">
        <v>150</v>
      </c>
      <c r="C89" s="12"/>
      <c r="D89" s="20">
        <f t="shared" si="4"/>
        <v>0</v>
      </c>
      <c r="E89" s="21"/>
      <c r="F89" s="38">
        <f t="shared" si="5"/>
        <v>0</v>
      </c>
      <c r="G89" s="21"/>
    </row>
    <row r="90" spans="1:7" ht="16.5" thickBot="1">
      <c r="A90" s="5">
        <v>80</v>
      </c>
      <c r="B90" s="6" t="s">
        <v>74</v>
      </c>
      <c r="C90" s="12">
        <v>350</v>
      </c>
      <c r="D90" s="20">
        <f t="shared" si="4"/>
        <v>350</v>
      </c>
      <c r="E90" s="21"/>
      <c r="F90" s="38">
        <f t="shared" si="5"/>
        <v>299.012</v>
      </c>
      <c r="G90" s="21"/>
    </row>
    <row r="91" spans="1:7" ht="16.5" thickBot="1">
      <c r="A91" s="5">
        <v>81</v>
      </c>
      <c r="B91" s="7" t="s">
        <v>81</v>
      </c>
      <c r="C91" s="12">
        <v>600</v>
      </c>
      <c r="D91" s="20">
        <f t="shared" si="4"/>
        <v>600</v>
      </c>
      <c r="E91" s="21"/>
      <c r="F91" s="38">
        <f t="shared" si="5"/>
        <v>512.592</v>
      </c>
      <c r="G91" s="21"/>
    </row>
    <row r="92" spans="1:7" ht="16.5" thickBot="1">
      <c r="A92" s="5">
        <v>82</v>
      </c>
      <c r="B92" s="6" t="s">
        <v>76</v>
      </c>
      <c r="C92" s="12">
        <v>400</v>
      </c>
      <c r="D92" s="20">
        <f t="shared" si="4"/>
        <v>400</v>
      </c>
      <c r="E92" s="21"/>
      <c r="F92" s="38">
        <f t="shared" si="5"/>
        <v>341.72800000000007</v>
      </c>
      <c r="G92" s="21"/>
    </row>
    <row r="93" spans="1:7" ht="16.5" thickBot="1">
      <c r="A93" s="5">
        <v>83</v>
      </c>
      <c r="B93" s="6" t="s">
        <v>77</v>
      </c>
      <c r="C93" s="12">
        <v>350</v>
      </c>
      <c r="D93" s="20">
        <f t="shared" si="4"/>
        <v>350</v>
      </c>
      <c r="E93" s="21"/>
      <c r="F93" s="38">
        <f t="shared" si="5"/>
        <v>299.012</v>
      </c>
      <c r="G93" s="21"/>
    </row>
    <row r="94" spans="1:7" ht="16.5" thickBot="1">
      <c r="A94" s="5">
        <v>84</v>
      </c>
      <c r="B94" s="6" t="s">
        <v>78</v>
      </c>
      <c r="C94" s="12">
        <v>350</v>
      </c>
      <c r="D94" s="20">
        <f t="shared" si="4"/>
        <v>350</v>
      </c>
      <c r="E94" s="21"/>
      <c r="F94" s="38">
        <f t="shared" si="5"/>
        <v>299.012</v>
      </c>
      <c r="G94" s="21"/>
    </row>
    <row r="95" spans="1:7" ht="16.5" thickBot="1">
      <c r="A95" s="5">
        <v>85</v>
      </c>
      <c r="B95" s="6" t="s">
        <v>79</v>
      </c>
      <c r="C95" s="12">
        <v>350</v>
      </c>
      <c r="D95" s="20">
        <f t="shared" si="4"/>
        <v>350</v>
      </c>
      <c r="E95" s="21"/>
      <c r="F95" s="38">
        <f t="shared" si="5"/>
        <v>299.012</v>
      </c>
      <c r="G95" s="21"/>
    </row>
    <row r="96" spans="1:7" ht="16.5" thickBot="1">
      <c r="A96" s="5">
        <v>86</v>
      </c>
      <c r="B96" s="6" t="s">
        <v>80</v>
      </c>
      <c r="C96" s="12">
        <v>350</v>
      </c>
      <c r="D96" s="20">
        <f t="shared" si="4"/>
        <v>350</v>
      </c>
      <c r="E96" s="21"/>
      <c r="F96" s="38">
        <f t="shared" si="5"/>
        <v>299.012</v>
      </c>
      <c r="G96" s="21"/>
    </row>
    <row r="97" spans="1:7" ht="32.25" thickBot="1">
      <c r="A97" s="5">
        <v>87</v>
      </c>
      <c r="B97" s="6" t="s">
        <v>82</v>
      </c>
      <c r="C97" s="12">
        <v>600</v>
      </c>
      <c r="D97" s="20">
        <f t="shared" si="4"/>
        <v>600</v>
      </c>
      <c r="E97" s="21"/>
      <c r="F97" s="38">
        <f t="shared" si="5"/>
        <v>512.592</v>
      </c>
      <c r="G97" s="21"/>
    </row>
    <row r="98" spans="1:7" ht="32.25" thickBot="1">
      <c r="A98" s="5">
        <v>88</v>
      </c>
      <c r="B98" s="6" t="s">
        <v>83</v>
      </c>
      <c r="C98" s="12">
        <v>500</v>
      </c>
      <c r="D98" s="20">
        <f t="shared" si="4"/>
        <v>500</v>
      </c>
      <c r="E98" s="21"/>
      <c r="F98" s="38">
        <f t="shared" si="5"/>
        <v>427.16</v>
      </c>
      <c r="G98" s="21"/>
    </row>
    <row r="99" spans="1:7" ht="48" thickBot="1">
      <c r="A99" s="8"/>
      <c r="B99" s="25" t="s">
        <v>98</v>
      </c>
      <c r="C99" s="32"/>
      <c r="D99" s="20">
        <f t="shared" si="4"/>
        <v>0</v>
      </c>
      <c r="E99" s="21"/>
      <c r="F99" s="38">
        <f t="shared" si="5"/>
        <v>0</v>
      </c>
      <c r="G99" s="21"/>
    </row>
    <row r="100" spans="1:7" ht="16.5" thickBot="1">
      <c r="A100" s="8">
        <v>89</v>
      </c>
      <c r="B100" s="9" t="s">
        <v>74</v>
      </c>
      <c r="C100" s="13">
        <v>250</v>
      </c>
      <c r="D100" s="20">
        <f t="shared" si="4"/>
        <v>250</v>
      </c>
      <c r="E100" s="21"/>
      <c r="F100" s="38">
        <f t="shared" si="5"/>
        <v>213.58</v>
      </c>
      <c r="G100" s="21"/>
    </row>
    <row r="101" spans="1:7" ht="16.5" thickBot="1">
      <c r="A101" s="8">
        <v>90</v>
      </c>
      <c r="B101" s="9" t="s">
        <v>81</v>
      </c>
      <c r="C101" s="13">
        <v>200</v>
      </c>
      <c r="D101" s="20">
        <f t="shared" si="4"/>
        <v>200</v>
      </c>
      <c r="E101" s="21"/>
      <c r="F101" s="38">
        <f t="shared" si="5"/>
        <v>170.86400000000003</v>
      </c>
      <c r="G101" s="21"/>
    </row>
    <row r="102" spans="1:7" ht="16.5" thickBot="1">
      <c r="A102" s="5">
        <v>91</v>
      </c>
      <c r="B102" s="6" t="s">
        <v>76</v>
      </c>
      <c r="C102" s="12">
        <v>200</v>
      </c>
      <c r="D102" s="20">
        <f t="shared" si="4"/>
        <v>200</v>
      </c>
      <c r="E102" s="21"/>
      <c r="F102" s="38">
        <f t="shared" si="5"/>
        <v>170.86400000000003</v>
      </c>
      <c r="G102" s="21"/>
    </row>
    <row r="103" spans="1:7" ht="16.5" thickBot="1">
      <c r="A103" s="5">
        <v>92</v>
      </c>
      <c r="B103" s="6" t="s">
        <v>77</v>
      </c>
      <c r="C103" s="12">
        <v>250</v>
      </c>
      <c r="D103" s="20">
        <f t="shared" si="4"/>
        <v>250</v>
      </c>
      <c r="E103" s="21"/>
      <c r="F103" s="38">
        <f t="shared" si="5"/>
        <v>213.58</v>
      </c>
      <c r="G103" s="21"/>
    </row>
    <row r="104" spans="1:7" ht="16.5" thickBot="1">
      <c r="A104" s="5">
        <v>93</v>
      </c>
      <c r="B104" s="6" t="s">
        <v>78</v>
      </c>
      <c r="C104" s="12">
        <v>250</v>
      </c>
      <c r="D104" s="20">
        <f t="shared" si="4"/>
        <v>250</v>
      </c>
      <c r="E104" s="21"/>
      <c r="F104" s="38">
        <f t="shared" si="5"/>
        <v>213.58</v>
      </c>
      <c r="G104" s="21"/>
    </row>
    <row r="105" spans="1:7" ht="16.5" thickBot="1">
      <c r="A105" s="5">
        <v>94</v>
      </c>
      <c r="B105" s="6" t="s">
        <v>84</v>
      </c>
      <c r="C105" s="12">
        <v>2000</v>
      </c>
      <c r="D105" s="20">
        <f t="shared" si="4"/>
        <v>2000</v>
      </c>
      <c r="E105" s="21"/>
      <c r="F105" s="38">
        <f t="shared" si="5"/>
        <v>1708.64</v>
      </c>
      <c r="G105" s="21"/>
    </row>
    <row r="106" spans="1:7" ht="16.5" thickBot="1">
      <c r="A106" s="5">
        <v>95</v>
      </c>
      <c r="B106" s="6" t="s">
        <v>99</v>
      </c>
      <c r="C106" s="12"/>
      <c r="D106" s="20"/>
      <c r="E106" s="21"/>
      <c r="F106" s="38">
        <f t="shared" si="5"/>
        <v>0</v>
      </c>
      <c r="G106" s="21"/>
    </row>
    <row r="107" spans="1:7" ht="16.5" thickBot="1">
      <c r="A107" s="5">
        <v>96</v>
      </c>
      <c r="B107" s="6" t="s">
        <v>100</v>
      </c>
      <c r="C107" s="12"/>
      <c r="D107" s="20"/>
      <c r="E107" s="21"/>
      <c r="F107" s="38">
        <f t="shared" si="5"/>
        <v>0</v>
      </c>
      <c r="G107" s="21"/>
    </row>
    <row r="108" spans="1:7" ht="16.5" thickBot="1">
      <c r="A108" s="5"/>
      <c r="B108" s="10" t="s">
        <v>85</v>
      </c>
      <c r="C108" s="33">
        <f>SUM(C77:C107)</f>
        <v>13250</v>
      </c>
      <c r="D108" s="20"/>
      <c r="E108" s="21"/>
      <c r="F108" s="38">
        <f t="shared" si="5"/>
        <v>0</v>
      </c>
      <c r="G108" s="21"/>
    </row>
    <row r="109" spans="1:7" ht="16.5" thickBot="1">
      <c r="A109" s="5">
        <v>97</v>
      </c>
      <c r="B109" s="71" t="s">
        <v>86</v>
      </c>
      <c r="C109" s="12">
        <v>650</v>
      </c>
      <c r="D109" s="42"/>
      <c r="E109" s="43">
        <f>C109</f>
        <v>650</v>
      </c>
      <c r="F109" s="44">
        <f t="shared" si="5"/>
        <v>0</v>
      </c>
      <c r="G109" s="43">
        <f>1071.44*E109/1000</f>
        <v>696.436</v>
      </c>
    </row>
    <row r="110" spans="1:8" ht="15.75" customHeight="1" thickBot="1">
      <c r="A110" s="5"/>
      <c r="B110" s="10" t="s">
        <v>87</v>
      </c>
      <c r="C110" s="33">
        <f>C74+C108+C109</f>
        <v>77821</v>
      </c>
      <c r="D110" s="15">
        <f>SUM(D77:D109)</f>
        <v>13250</v>
      </c>
      <c r="E110" s="16">
        <f>SUM(E77:E109)</f>
        <v>650</v>
      </c>
      <c r="F110" s="51">
        <f>SUM(F77:F109)</f>
        <v>11319.739999999998</v>
      </c>
      <c r="G110" s="51">
        <f>SUM(G77:G109)</f>
        <v>696.436</v>
      </c>
      <c r="H110" t="s">
        <v>147</v>
      </c>
    </row>
    <row r="111" ht="15.75" hidden="1" thickBot="1">
      <c r="H111" t="s">
        <v>147</v>
      </c>
    </row>
    <row r="112" spans="8:10" ht="15.75" thickBot="1">
      <c r="H112" s="45">
        <f>G74</f>
        <v>23750.523159999997</v>
      </c>
      <c r="I112" s="46">
        <f>H74+I74+F110+G110</f>
        <v>63152.42000000004</v>
      </c>
      <c r="J112" s="47">
        <f>H112+I112</f>
        <v>86902.94316000004</v>
      </c>
    </row>
    <row r="113" ht="15.75" thickBot="1">
      <c r="I113" s="74">
        <f>H112+I112</f>
        <v>86902.94316000004</v>
      </c>
    </row>
    <row r="126" ht="15">
      <c r="M126" s="50"/>
    </row>
  </sheetData>
  <sheetProtection/>
  <mergeCells count="6">
    <mergeCell ref="I4:I5"/>
    <mergeCell ref="C4:C5"/>
    <mergeCell ref="D6:F6"/>
    <mergeCell ref="E4:F4"/>
    <mergeCell ref="G4:G5"/>
    <mergeCell ref="H4:H5"/>
  </mergeCells>
  <printOptions/>
  <pageMargins left="0.7086614173228347" right="0.11811023622047245" top="0.35433070866141736" bottom="0.1968503937007874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8"/>
  <sheetViews>
    <sheetView view="pageBreakPreview" zoomScale="60" zoomScalePageLayoutView="0" workbookViewId="0" topLeftCell="A1">
      <selection activeCell="D18" sqref="D18"/>
    </sheetView>
  </sheetViews>
  <sheetFormatPr defaultColWidth="9.140625" defaultRowHeight="15"/>
  <cols>
    <col min="1" max="1" width="8.421875" style="0" customWidth="1"/>
    <col min="2" max="2" width="42.7109375" style="0" customWidth="1"/>
    <col min="3" max="3" width="15.421875" style="0" customWidth="1"/>
  </cols>
  <sheetData>
    <row r="2" ht="15.75" thickBot="1"/>
    <row r="3" spans="1:4" ht="23.25" customHeight="1">
      <c r="A3" s="52"/>
      <c r="B3" s="54" t="s">
        <v>0</v>
      </c>
      <c r="C3" s="100" t="s">
        <v>108</v>
      </c>
      <c r="D3" s="102" t="s">
        <v>122</v>
      </c>
    </row>
    <row r="4" spans="1:4" ht="29.25" customHeight="1" thickBot="1">
      <c r="A4" s="53" t="s">
        <v>2</v>
      </c>
      <c r="B4" s="55" t="s">
        <v>107</v>
      </c>
      <c r="C4" s="101"/>
      <c r="D4" s="102"/>
    </row>
    <row r="5" spans="1:3" ht="28.5" customHeight="1" thickBot="1">
      <c r="A5" s="56">
        <v>1</v>
      </c>
      <c r="B5" s="57" t="s">
        <v>109</v>
      </c>
      <c r="C5" s="58">
        <v>24</v>
      </c>
    </row>
    <row r="6" spans="1:3" ht="26.25" customHeight="1" thickBot="1">
      <c r="A6" s="56">
        <v>2</v>
      </c>
      <c r="B6" s="57" t="s">
        <v>110</v>
      </c>
      <c r="C6" s="58">
        <v>24</v>
      </c>
    </row>
    <row r="7" spans="1:3" ht="27.75" customHeight="1" thickBot="1">
      <c r="A7" s="56">
        <v>3</v>
      </c>
      <c r="B7" s="57" t="s">
        <v>111</v>
      </c>
      <c r="C7" s="58">
        <v>24</v>
      </c>
    </row>
    <row r="8" spans="1:3" ht="29.25" customHeight="1" thickBot="1">
      <c r="A8" s="56">
        <v>4</v>
      </c>
      <c r="B8" s="57" t="s">
        <v>112</v>
      </c>
      <c r="C8" s="58">
        <v>24</v>
      </c>
    </row>
    <row r="9" spans="1:3" ht="26.25" customHeight="1" thickBot="1">
      <c r="A9" s="56">
        <v>5</v>
      </c>
      <c r="B9" s="57" t="s">
        <v>113</v>
      </c>
      <c r="C9" s="58">
        <v>24</v>
      </c>
    </row>
    <row r="10" spans="1:3" ht="24" customHeight="1" thickBot="1">
      <c r="A10" s="56">
        <v>6</v>
      </c>
      <c r="B10" s="57" t="s">
        <v>114</v>
      </c>
      <c r="C10" s="58">
        <v>24</v>
      </c>
    </row>
    <row r="11" spans="1:3" ht="24" customHeight="1" thickBot="1">
      <c r="A11" s="56">
        <v>7</v>
      </c>
      <c r="B11" s="57" t="s">
        <v>115</v>
      </c>
      <c r="C11" s="58">
        <v>24</v>
      </c>
    </row>
    <row r="12" spans="1:3" ht="28.5" customHeight="1" thickBot="1">
      <c r="A12" s="56">
        <v>8</v>
      </c>
      <c r="B12" s="57" t="s">
        <v>116</v>
      </c>
      <c r="C12" s="58">
        <v>24</v>
      </c>
    </row>
    <row r="13" spans="1:3" ht="26.25" customHeight="1" thickBot="1">
      <c r="A13" s="56">
        <v>9</v>
      </c>
      <c r="B13" s="57" t="s">
        <v>117</v>
      </c>
      <c r="C13" s="58">
        <v>24</v>
      </c>
    </row>
    <row r="14" spans="1:3" ht="23.25" customHeight="1" thickBot="1">
      <c r="A14" s="56">
        <v>10</v>
      </c>
      <c r="B14" s="57" t="s">
        <v>118</v>
      </c>
      <c r="C14" s="58">
        <v>24</v>
      </c>
    </row>
    <row r="15" spans="1:3" ht="25.5" customHeight="1" thickBot="1">
      <c r="A15" s="56">
        <v>11</v>
      </c>
      <c r="B15" s="57" t="s">
        <v>119</v>
      </c>
      <c r="C15" s="58">
        <v>24</v>
      </c>
    </row>
    <row r="16" spans="1:3" ht="25.5" customHeight="1" thickBot="1">
      <c r="A16" s="56">
        <v>12</v>
      </c>
      <c r="B16" s="57" t="s">
        <v>120</v>
      </c>
      <c r="C16" s="58">
        <v>24</v>
      </c>
    </row>
    <row r="17" spans="1:3" ht="27.75" customHeight="1" thickBot="1">
      <c r="A17" s="56">
        <v>13</v>
      </c>
      <c r="B17" s="57" t="s">
        <v>121</v>
      </c>
      <c r="C17" s="58">
        <v>24</v>
      </c>
    </row>
    <row r="18" spans="1:4" ht="22.5" customHeight="1" thickBot="1">
      <c r="A18" s="56"/>
      <c r="B18" s="59" t="s">
        <v>85</v>
      </c>
      <c r="C18" s="55">
        <v>312</v>
      </c>
      <c r="D18" s="61">
        <f>534.54*13</f>
        <v>6949.0199999999995</v>
      </c>
    </row>
  </sheetData>
  <sheetProtection/>
  <mergeCells count="2">
    <mergeCell ref="C3:C4"/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3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5"/>
  <cols>
    <col min="2" max="2" width="54.421875" style="0" customWidth="1"/>
  </cols>
  <sheetData>
    <row r="2" ht="15.75" thickBot="1"/>
    <row r="3" spans="1:3" ht="15.75">
      <c r="A3" s="52"/>
      <c r="B3" s="54" t="s">
        <v>0</v>
      </c>
      <c r="C3" s="100" t="s">
        <v>108</v>
      </c>
    </row>
    <row r="4" spans="1:3" ht="16.5" thickBot="1">
      <c r="A4" s="53" t="s">
        <v>2</v>
      </c>
      <c r="B4" s="55" t="s">
        <v>123</v>
      </c>
      <c r="C4" s="101"/>
    </row>
    <row r="5" spans="1:3" ht="33" customHeight="1" thickBot="1">
      <c r="A5" s="56">
        <v>1</v>
      </c>
      <c r="B5" s="57" t="s">
        <v>124</v>
      </c>
      <c r="C5" s="58" t="s">
        <v>125</v>
      </c>
    </row>
    <row r="6" spans="1:3" ht="34.5" customHeight="1" thickBot="1">
      <c r="A6" s="56">
        <v>2</v>
      </c>
      <c r="B6" s="57" t="s">
        <v>126</v>
      </c>
      <c r="C6" s="58">
        <v>60</v>
      </c>
    </row>
    <row r="7" spans="1:3" ht="27" customHeight="1" thickBot="1">
      <c r="A7" s="56">
        <v>3</v>
      </c>
      <c r="B7" s="57" t="s">
        <v>127</v>
      </c>
      <c r="C7" s="58">
        <v>60</v>
      </c>
    </row>
    <row r="8" spans="1:3" ht="27" customHeight="1" thickBot="1">
      <c r="A8" s="56">
        <v>4</v>
      </c>
      <c r="B8" s="57" t="s">
        <v>128</v>
      </c>
      <c r="C8" s="58">
        <v>60</v>
      </c>
    </row>
    <row r="9" spans="1:3" ht="16.5" thickBot="1">
      <c r="A9" s="56"/>
      <c r="B9" s="59" t="s">
        <v>85</v>
      </c>
      <c r="C9" s="55" t="s">
        <v>129</v>
      </c>
    </row>
    <row r="11" ht="15.75" thickBot="1"/>
    <row r="12" spans="1:3" ht="15.75">
      <c r="A12" s="52"/>
      <c r="B12" s="100" t="s">
        <v>130</v>
      </c>
      <c r="C12" s="100" t="s">
        <v>108</v>
      </c>
    </row>
    <row r="13" spans="1:3" ht="16.5" thickBot="1">
      <c r="A13" s="53" t="s">
        <v>2</v>
      </c>
      <c r="B13" s="101"/>
      <c r="C13" s="101"/>
    </row>
    <row r="14" spans="1:3" ht="16.5" thickBot="1">
      <c r="A14" s="56">
        <v>1</v>
      </c>
      <c r="B14" s="57" t="s">
        <v>131</v>
      </c>
      <c r="C14" s="58">
        <v>50</v>
      </c>
    </row>
    <row r="15" spans="1:3" ht="23.25" customHeight="1" thickBot="1">
      <c r="A15" s="56">
        <v>2</v>
      </c>
      <c r="B15" s="57" t="s">
        <v>132</v>
      </c>
      <c r="C15" s="58">
        <v>150</v>
      </c>
    </row>
    <row r="16" spans="1:3" ht="21.75" customHeight="1" thickBot="1">
      <c r="A16" s="56">
        <v>3</v>
      </c>
      <c r="B16" s="57" t="s">
        <v>133</v>
      </c>
      <c r="C16" s="58">
        <v>50</v>
      </c>
    </row>
    <row r="17" spans="1:3" ht="16.5" thickBot="1">
      <c r="A17" s="56"/>
      <c r="B17" s="59" t="s">
        <v>85</v>
      </c>
      <c r="C17" s="55">
        <v>250</v>
      </c>
    </row>
    <row r="21" spans="2:5" ht="15">
      <c r="B21" t="s">
        <v>134</v>
      </c>
      <c r="C21" s="34" t="s">
        <v>135</v>
      </c>
      <c r="D21" s="34" t="s">
        <v>136</v>
      </c>
      <c r="E21" s="60">
        <f>8*679.68</f>
        <v>5437.44</v>
      </c>
    </row>
    <row r="23" ht="15">
      <c r="D23" s="60">
        <v>5437.44</v>
      </c>
    </row>
  </sheetData>
  <sheetProtection/>
  <mergeCells count="3">
    <mergeCell ref="C3:C4"/>
    <mergeCell ref="B12:B13"/>
    <mergeCell ref="C12:C13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G22"/>
  <sheetViews>
    <sheetView view="pageBreakPreview" zoomScaleSheetLayoutView="100" zoomScalePageLayoutView="0" workbookViewId="0" topLeftCell="A1">
      <selection activeCell="F10" sqref="F10"/>
    </sheetView>
  </sheetViews>
  <sheetFormatPr defaultColWidth="9.140625" defaultRowHeight="15"/>
  <cols>
    <col min="4" max="5" width="13.00390625" style="0" customWidth="1"/>
    <col min="6" max="6" width="11.00390625" style="0" customWidth="1"/>
    <col min="7" max="7" width="14.28125" style="0" customWidth="1"/>
  </cols>
  <sheetData>
    <row r="4" spans="2:5" ht="15">
      <c r="B4" t="s">
        <v>137</v>
      </c>
      <c r="E4" t="s">
        <v>151</v>
      </c>
    </row>
    <row r="5" ht="15">
      <c r="E5" t="s">
        <v>143</v>
      </c>
    </row>
    <row r="7" ht="15">
      <c r="B7" t="s">
        <v>154</v>
      </c>
    </row>
    <row r="8" spans="1:7" ht="15">
      <c r="A8" s="14" t="s">
        <v>138</v>
      </c>
      <c r="B8" s="14" t="s">
        <v>139</v>
      </c>
      <c r="C8" s="14" t="s">
        <v>140</v>
      </c>
      <c r="D8" s="14"/>
      <c r="E8" s="14"/>
      <c r="F8" s="14" t="s">
        <v>152</v>
      </c>
      <c r="G8" s="14" t="s">
        <v>153</v>
      </c>
    </row>
    <row r="9" spans="1:7" ht="15">
      <c r="A9" s="14">
        <v>16471</v>
      </c>
      <c r="B9" s="14">
        <v>7</v>
      </c>
      <c r="C9" s="14">
        <f>A9*B9</f>
        <v>115297</v>
      </c>
      <c r="D9" s="14"/>
      <c r="E9" s="14"/>
      <c r="F9" s="75">
        <f>C9*D22/1000/1700</f>
        <v>16.95544117647059</v>
      </c>
      <c r="G9" s="75">
        <f>698.56*F9</f>
        <v>11844.392988235295</v>
      </c>
    </row>
    <row r="10" spans="1:7" ht="15">
      <c r="A10" s="14">
        <v>800</v>
      </c>
      <c r="B10" s="14">
        <v>7</v>
      </c>
      <c r="C10" s="14">
        <f>A10*B10</f>
        <v>5600</v>
      </c>
      <c r="D10" s="14"/>
      <c r="E10" s="14"/>
      <c r="F10" s="75">
        <f>C10*250/1000/1700</f>
        <v>0.8235294117647058</v>
      </c>
      <c r="G10" s="75">
        <f aca="true" t="shared" si="0" ref="G10:G19">698.56*F10</f>
        <v>575.2847058823529</v>
      </c>
    </row>
    <row r="11" spans="1:7" ht="15">
      <c r="A11" s="14">
        <v>47093</v>
      </c>
      <c r="B11" s="14">
        <v>5</v>
      </c>
      <c r="C11" s="14">
        <f>A11*B11</f>
        <v>235465</v>
      </c>
      <c r="D11" s="14"/>
      <c r="E11" s="14"/>
      <c r="F11" s="75">
        <f aca="true" t="shared" si="1" ref="F11:F19">C11*250/1000/1700</f>
        <v>34.62720588235294</v>
      </c>
      <c r="G11" s="75">
        <f t="shared" si="0"/>
        <v>24189.180941176466</v>
      </c>
    </row>
    <row r="12" spans="1:7" ht="15">
      <c r="A12" s="14">
        <v>650</v>
      </c>
      <c r="B12" s="14">
        <v>5</v>
      </c>
      <c r="C12" s="14">
        <f>A12*B12</f>
        <v>3250</v>
      </c>
      <c r="D12" s="14"/>
      <c r="E12" s="14"/>
      <c r="F12" s="75">
        <f t="shared" si="1"/>
        <v>0.47794117647058826</v>
      </c>
      <c r="G12" s="75">
        <f t="shared" si="0"/>
        <v>333.8705882352941</v>
      </c>
    </row>
    <row r="13" spans="1:7" ht="15">
      <c r="A13" s="14">
        <v>13250</v>
      </c>
      <c r="B13" s="14">
        <v>4</v>
      </c>
      <c r="C13" s="14">
        <f>A13*B13</f>
        <v>53000</v>
      </c>
      <c r="D13" s="14"/>
      <c r="E13" s="14"/>
      <c r="F13" s="75">
        <f t="shared" si="1"/>
        <v>7.794117647058823</v>
      </c>
      <c r="G13" s="75">
        <f t="shared" si="0"/>
        <v>5444.658823529411</v>
      </c>
    </row>
    <row r="14" spans="1:7" ht="15">
      <c r="A14" s="14"/>
      <c r="B14" s="14"/>
      <c r="C14" s="64">
        <f>C9+C10+C11+C12+C13</f>
        <v>412612</v>
      </c>
      <c r="D14" s="14"/>
      <c r="E14" s="14"/>
      <c r="F14" s="75">
        <f t="shared" si="1"/>
        <v>60.67823529411765</v>
      </c>
      <c r="G14" s="76">
        <f t="shared" si="0"/>
        <v>42387.38804705882</v>
      </c>
    </row>
    <row r="15" spans="1:7" ht="15">
      <c r="A15" s="14"/>
      <c r="B15" s="14"/>
      <c r="C15" s="14"/>
      <c r="D15" s="14"/>
      <c r="E15" s="14"/>
      <c r="F15" s="75"/>
      <c r="G15" s="75"/>
    </row>
    <row r="16" spans="1:7" ht="15">
      <c r="A16" s="14"/>
      <c r="B16" s="14"/>
      <c r="C16" s="14"/>
      <c r="D16" s="14"/>
      <c r="E16" s="14"/>
      <c r="F16" s="75"/>
      <c r="G16" s="75"/>
    </row>
    <row r="17" spans="1:7" ht="15">
      <c r="A17" s="14"/>
      <c r="B17" s="14"/>
      <c r="C17" s="14"/>
      <c r="D17" s="14"/>
      <c r="E17" s="14"/>
      <c r="F17" s="75"/>
      <c r="G17" s="75"/>
    </row>
    <row r="18" spans="1:7" ht="15">
      <c r="A18" s="14"/>
      <c r="B18" s="14"/>
      <c r="C18" s="14"/>
      <c r="D18" s="14"/>
      <c r="E18" s="14"/>
      <c r="F18" s="75"/>
      <c r="G18" s="75"/>
    </row>
    <row r="19" spans="1:7" ht="15">
      <c r="A19" s="14" t="s">
        <v>141</v>
      </c>
      <c r="B19" s="14"/>
      <c r="C19" s="64">
        <v>382.24</v>
      </c>
      <c r="D19" s="14"/>
      <c r="E19" s="14"/>
      <c r="F19" s="75">
        <f t="shared" si="1"/>
        <v>0.05621176470588236</v>
      </c>
      <c r="G19" s="76">
        <f t="shared" si="0"/>
        <v>39.267290352941174</v>
      </c>
    </row>
    <row r="20" ht="15">
      <c r="G20" s="77">
        <f>G14+G19</f>
        <v>42426.65533741176</v>
      </c>
    </row>
    <row r="21" spans="4:7" ht="15">
      <c r="D21" s="34" t="s">
        <v>145</v>
      </c>
      <c r="E21" s="34" t="s">
        <v>144</v>
      </c>
      <c r="F21" t="s">
        <v>146</v>
      </c>
      <c r="G21" t="s">
        <v>148</v>
      </c>
    </row>
    <row r="22" spans="1:7" ht="15">
      <c r="A22" s="60" t="s">
        <v>142</v>
      </c>
      <c r="B22" s="60"/>
      <c r="C22" s="60">
        <f>C14+C19</f>
        <v>412994.24</v>
      </c>
      <c r="D22">
        <v>250</v>
      </c>
      <c r="E22" s="62">
        <f>C22*D22/1000</f>
        <v>103248.56</v>
      </c>
      <c r="F22" s="62">
        <f>E22/1700</f>
        <v>60.73444705882353</v>
      </c>
      <c r="G22" s="63">
        <f>698.56*F22</f>
        <v>42426.65533741176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C11" sqref="C11"/>
    </sheetView>
  </sheetViews>
  <sheetFormatPr defaultColWidth="9.140625" defaultRowHeight="15"/>
  <sheetData>
    <row r="1" ht="15">
      <c r="A1" t="s">
        <v>155</v>
      </c>
    </row>
    <row r="2" ht="15">
      <c r="B2" t="s">
        <v>156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9" sqref="C9"/>
    </sheetView>
  </sheetViews>
  <sheetFormatPr defaultColWidth="9.140625" defaultRowHeight="15"/>
  <sheetData>
    <row r="1" ht="15">
      <c r="A1" t="s">
        <v>158</v>
      </c>
    </row>
    <row r="2" ht="15">
      <c r="A2" t="s">
        <v>157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SheetLayoutView="100" zoomScalePageLayoutView="0" workbookViewId="0" topLeftCell="A10">
      <selection activeCell="G16" sqref="G16"/>
    </sheetView>
  </sheetViews>
  <sheetFormatPr defaultColWidth="9.140625" defaultRowHeight="15"/>
  <cols>
    <col min="1" max="1" width="57.7109375" style="0" customWidth="1"/>
    <col min="2" max="2" width="16.7109375" style="0" customWidth="1"/>
    <col min="3" max="3" width="12.57421875" style="0" customWidth="1"/>
    <col min="4" max="4" width="24.00390625" style="0" customWidth="1"/>
    <col min="5" max="6" width="12.00390625" style="0" customWidth="1"/>
    <col min="7" max="7" width="13.28125" style="0" customWidth="1"/>
  </cols>
  <sheetData>
    <row r="1" spans="4:11" ht="15">
      <c r="D1" s="84"/>
      <c r="E1" s="106" t="s">
        <v>159</v>
      </c>
      <c r="F1" s="106"/>
      <c r="G1" s="106"/>
      <c r="H1" s="103"/>
      <c r="I1" s="103"/>
      <c r="J1" s="103"/>
      <c r="K1" s="103"/>
    </row>
    <row r="2" spans="4:11" ht="15">
      <c r="D2" s="84"/>
      <c r="E2" s="106" t="s">
        <v>160</v>
      </c>
      <c r="F2" s="106"/>
      <c r="G2" s="106"/>
      <c r="H2" s="104"/>
      <c r="I2" s="104"/>
      <c r="J2" s="104"/>
      <c r="K2" s="104"/>
    </row>
    <row r="3" spans="5:7" ht="15">
      <c r="E3" s="78"/>
      <c r="F3" s="78"/>
      <c r="G3" s="78"/>
    </row>
    <row r="4" spans="5:11" ht="15.75">
      <c r="E4" s="105" t="s">
        <v>167</v>
      </c>
      <c r="F4" s="105"/>
      <c r="G4" s="105"/>
      <c r="H4" s="105"/>
      <c r="I4" s="105"/>
      <c r="J4" s="105"/>
      <c r="K4" s="105"/>
    </row>
    <row r="5" spans="5:11" ht="15.75">
      <c r="E5" s="105" t="s">
        <v>168</v>
      </c>
      <c r="F5" s="105"/>
      <c r="G5" s="105"/>
      <c r="H5" s="105"/>
      <c r="I5" s="105"/>
      <c r="J5" s="105"/>
      <c r="K5" s="105"/>
    </row>
    <row r="6" spans="5:11" ht="15.75">
      <c r="E6" s="105" t="s">
        <v>169</v>
      </c>
      <c r="F6" s="105"/>
      <c r="G6" s="105"/>
      <c r="H6" s="105"/>
      <c r="I6" s="105"/>
      <c r="J6" s="105"/>
      <c r="K6" s="105"/>
    </row>
    <row r="7" spans="5:11" ht="15.75">
      <c r="E7" s="105" t="s">
        <v>170</v>
      </c>
      <c r="F7" s="105"/>
      <c r="G7" s="105"/>
      <c r="H7" s="105"/>
      <c r="I7" s="105"/>
      <c r="J7" s="105"/>
      <c r="K7" s="105"/>
    </row>
    <row r="8" spans="5:11" ht="15.75">
      <c r="E8" s="105" t="s">
        <v>171</v>
      </c>
      <c r="F8" s="105"/>
      <c r="G8" s="105"/>
      <c r="H8" s="105"/>
      <c r="I8" s="105"/>
      <c r="J8" s="105"/>
      <c r="K8" s="105"/>
    </row>
    <row r="10" spans="1:11" ht="15" customHeight="1">
      <c r="A10" s="107" t="s">
        <v>185</v>
      </c>
      <c r="B10" s="107"/>
      <c r="C10" s="107"/>
      <c r="D10" s="107"/>
      <c r="E10" s="107"/>
      <c r="F10" s="107"/>
      <c r="G10" s="107"/>
      <c r="H10" s="107"/>
      <c r="I10" s="85"/>
      <c r="J10" s="85"/>
      <c r="K10" s="85"/>
    </row>
    <row r="11" spans="1:11" ht="15" customHeight="1">
      <c r="A11" s="107"/>
      <c r="B11" s="107"/>
      <c r="C11" s="107"/>
      <c r="D11" s="107"/>
      <c r="E11" s="107"/>
      <c r="F11" s="107"/>
      <c r="G11" s="107"/>
      <c r="H11" s="107"/>
      <c r="I11" s="85"/>
      <c r="J11" s="85"/>
      <c r="K11" s="85"/>
    </row>
    <row r="14" spans="1:7" ht="56.25">
      <c r="A14" s="79" t="s">
        <v>161</v>
      </c>
      <c r="B14" s="79" t="s">
        <v>181</v>
      </c>
      <c r="C14" s="79" t="s">
        <v>162</v>
      </c>
      <c r="D14" s="79" t="s">
        <v>163</v>
      </c>
      <c r="E14" s="79" t="s">
        <v>164</v>
      </c>
      <c r="F14" s="79" t="s">
        <v>165</v>
      </c>
      <c r="G14" s="80" t="s">
        <v>166</v>
      </c>
    </row>
    <row r="15" spans="1:7" ht="18.75">
      <c r="A15" s="81" t="s">
        <v>172</v>
      </c>
      <c r="B15" s="81"/>
      <c r="C15" s="82"/>
      <c r="D15" s="82">
        <v>17271</v>
      </c>
      <c r="E15" s="82">
        <v>7</v>
      </c>
      <c r="F15" s="82">
        <v>1511.58</v>
      </c>
      <c r="G15" s="83">
        <f>D15/1000*E15*F15</f>
        <v>182745.48726</v>
      </c>
    </row>
    <row r="16" spans="1:7" ht="18.75">
      <c r="A16" s="81" t="s">
        <v>173</v>
      </c>
      <c r="B16" s="81"/>
      <c r="C16" s="82"/>
      <c r="D16" s="82">
        <v>47300</v>
      </c>
      <c r="E16" s="82">
        <v>2</v>
      </c>
      <c r="F16" s="82">
        <v>1100.94</v>
      </c>
      <c r="G16" s="83">
        <f>D16/1000*E16*F16</f>
        <v>104148.924</v>
      </c>
    </row>
    <row r="17" spans="1:7" ht="18.75">
      <c r="A17" s="81" t="s">
        <v>174</v>
      </c>
      <c r="B17" s="81"/>
      <c r="C17" s="82"/>
      <c r="D17" s="82">
        <v>13250</v>
      </c>
      <c r="E17" s="82">
        <v>1</v>
      </c>
      <c r="F17" s="82">
        <v>895.62</v>
      </c>
      <c r="G17" s="83">
        <f>D17/1000*E17*F17</f>
        <v>11866.965</v>
      </c>
    </row>
    <row r="18" spans="1:7" ht="18.75">
      <c r="A18" s="88" t="s">
        <v>175</v>
      </c>
      <c r="B18" s="88"/>
      <c r="C18" s="82"/>
      <c r="D18" s="82"/>
      <c r="E18" s="82"/>
      <c r="F18" s="82"/>
      <c r="G18" s="83"/>
    </row>
    <row r="19" spans="1:7" ht="18.75">
      <c r="A19" s="81" t="s">
        <v>176</v>
      </c>
      <c r="B19" s="81"/>
      <c r="C19" s="82"/>
      <c r="D19" s="82">
        <v>131</v>
      </c>
      <c r="E19" s="108">
        <v>14</v>
      </c>
      <c r="F19" s="82">
        <v>1511.58</v>
      </c>
      <c r="G19" s="83">
        <f>D19/1000*E19*F19</f>
        <v>2772.23772</v>
      </c>
    </row>
    <row r="20" spans="1:7" ht="18.75">
      <c r="A20" s="81" t="s">
        <v>177</v>
      </c>
      <c r="B20" s="81"/>
      <c r="C20" s="82"/>
      <c r="D20" s="82">
        <v>232</v>
      </c>
      <c r="E20" s="108">
        <v>14</v>
      </c>
      <c r="F20" s="82">
        <v>1100.94</v>
      </c>
      <c r="G20" s="83">
        <f>D20/1000*E20*F20</f>
        <v>3575.85312</v>
      </c>
    </row>
    <row r="21" spans="1:7" ht="37.5">
      <c r="A21" s="81" t="s">
        <v>178</v>
      </c>
      <c r="B21" s="81"/>
      <c r="C21" s="82"/>
      <c r="D21" s="82">
        <v>116</v>
      </c>
      <c r="E21" s="108">
        <v>14</v>
      </c>
      <c r="F21" s="82">
        <v>1100.94</v>
      </c>
      <c r="G21" s="83">
        <f>D21/1000*E21*F21</f>
        <v>1787.92656</v>
      </c>
    </row>
    <row r="22" spans="1:7" ht="37.5">
      <c r="A22" s="81" t="s">
        <v>179</v>
      </c>
      <c r="B22" s="81">
        <v>13</v>
      </c>
      <c r="C22" s="82"/>
      <c r="D22" s="82"/>
      <c r="E22" s="82">
        <v>3</v>
      </c>
      <c r="F22" s="82">
        <v>549.88</v>
      </c>
      <c r="G22" s="83">
        <f>B22*E22*F22</f>
        <v>21445.32</v>
      </c>
    </row>
    <row r="23" spans="1:7" ht="37.5">
      <c r="A23" s="81" t="s">
        <v>180</v>
      </c>
      <c r="B23" s="81"/>
      <c r="C23" s="82">
        <v>6</v>
      </c>
      <c r="D23" s="82"/>
      <c r="E23" s="82"/>
      <c r="F23" s="82">
        <v>718.62</v>
      </c>
      <c r="G23" s="83">
        <f>C23*F23</f>
        <v>4311.72</v>
      </c>
    </row>
    <row r="24" spans="1:7" ht="18.75">
      <c r="A24" s="81" t="s">
        <v>184</v>
      </c>
      <c r="B24" s="81">
        <v>1</v>
      </c>
      <c r="C24" s="82"/>
      <c r="D24" s="82"/>
      <c r="E24" s="82">
        <v>5</v>
      </c>
      <c r="F24" s="82">
        <v>794.14</v>
      </c>
      <c r="G24" s="83">
        <f>B24*E24*F24</f>
        <v>3970.7</v>
      </c>
    </row>
    <row r="25" spans="1:7" ht="37.5">
      <c r="A25" s="81" t="s">
        <v>182</v>
      </c>
      <c r="B25" s="81">
        <v>1</v>
      </c>
      <c r="C25" s="82"/>
      <c r="D25" s="82"/>
      <c r="E25" s="82">
        <v>3</v>
      </c>
      <c r="F25" s="83">
        <v>3399.58</v>
      </c>
      <c r="G25" s="83">
        <f>B25*E25*F25</f>
        <v>10198.74</v>
      </c>
    </row>
    <row r="26" spans="1:7" ht="37.5">
      <c r="A26" s="81" t="s">
        <v>183</v>
      </c>
      <c r="B26" s="81">
        <v>8</v>
      </c>
      <c r="C26" s="82"/>
      <c r="D26" s="82"/>
      <c r="E26" s="82">
        <v>3</v>
      </c>
      <c r="F26" s="82">
        <v>700.92</v>
      </c>
      <c r="G26" s="83">
        <f>B26*E26*F26</f>
        <v>16822.079999999998</v>
      </c>
    </row>
    <row r="27" spans="1:7" ht="18.75">
      <c r="A27" s="82"/>
      <c r="B27" s="82"/>
      <c r="C27" s="86" t="s">
        <v>142</v>
      </c>
      <c r="D27" s="86"/>
      <c r="E27" s="86"/>
      <c r="F27" s="86"/>
      <c r="G27" s="87">
        <f>G15+G16+G17+G19+G20+G21+G22+G23+G24+G25+G26</f>
        <v>363645.95365999994</v>
      </c>
    </row>
  </sheetData>
  <sheetProtection/>
  <mergeCells count="15">
    <mergeCell ref="H8:K8"/>
    <mergeCell ref="E8:G8"/>
    <mergeCell ref="A10:H11"/>
    <mergeCell ref="E5:G5"/>
    <mergeCell ref="E6:G6"/>
    <mergeCell ref="E7:G7"/>
    <mergeCell ref="H5:K5"/>
    <mergeCell ref="H6:K6"/>
    <mergeCell ref="H7:K7"/>
    <mergeCell ref="H1:K1"/>
    <mergeCell ref="H2:K2"/>
    <mergeCell ref="H4:K4"/>
    <mergeCell ref="E1:G1"/>
    <mergeCell ref="E2:G2"/>
    <mergeCell ref="E4:G4"/>
  </mergeCells>
  <printOptions/>
  <pageMargins left="0.7" right="0.7" top="0.75" bottom="0.75" header="0.3" footer="0.3"/>
  <pageSetup horizontalDpi="600" verticalDpi="600" orientation="landscape" paperSize="9" scale="8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2013-11-13T05:23:01Z</cp:lastPrinted>
  <dcterms:created xsi:type="dcterms:W3CDTF">2013-10-08T08:20:16Z</dcterms:created>
  <dcterms:modified xsi:type="dcterms:W3CDTF">2013-11-27T11:53:07Z</dcterms:modified>
  <cp:category/>
  <cp:version/>
  <cp:contentType/>
  <cp:contentStatus/>
</cp:coreProperties>
</file>