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Карталинский муниципальный райо" sheetId="1" r:id="rId1"/>
    <sheet name="Карталинское городское поселени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42" i="1" l="1"/>
  <c r="K141" i="1"/>
  <c r="K140" i="1"/>
  <c r="K139" i="1"/>
  <c r="K48" i="2" l="1"/>
  <c r="K46" i="2"/>
  <c r="K45" i="2"/>
  <c r="G48" i="1" l="1"/>
  <c r="G47" i="1"/>
  <c r="G46" i="1"/>
  <c r="K67" i="2"/>
  <c r="K68" i="2" s="1"/>
  <c r="K69" i="2" s="1"/>
  <c r="K66" i="2"/>
  <c r="K96" i="2"/>
  <c r="J289" i="1"/>
  <c r="K51" i="2" l="1"/>
  <c r="K50" i="2"/>
  <c r="K19" i="2"/>
  <c r="K24" i="2"/>
  <c r="K25" i="2" s="1"/>
  <c r="J70" i="1" l="1"/>
  <c r="G70" i="1"/>
  <c r="J150" i="1"/>
  <c r="G150" i="1"/>
  <c r="K150" i="1" s="1"/>
  <c r="G149" i="1"/>
  <c r="K149" i="1" s="1"/>
  <c r="J148" i="1"/>
  <c r="G148" i="1"/>
  <c r="K148" i="1" s="1"/>
  <c r="K151" i="1" s="1"/>
  <c r="K152" i="1" s="1"/>
  <c r="K321" i="1"/>
  <c r="K322" i="1" s="1"/>
  <c r="G207" i="1"/>
  <c r="J218" i="1"/>
  <c r="G221" i="1"/>
  <c r="J207" i="1"/>
  <c r="K207" i="1" s="1"/>
  <c r="G204" i="1"/>
  <c r="G203" i="1"/>
  <c r="G202" i="1"/>
  <c r="G201" i="1"/>
  <c r="J200" i="1"/>
  <c r="K204" i="1" s="1"/>
  <c r="G200" i="1"/>
  <c r="G198" i="1"/>
  <c r="G197" i="1"/>
  <c r="J192" i="1"/>
  <c r="K196" i="1" s="1"/>
  <c r="J177" i="1"/>
  <c r="G191" i="1"/>
  <c r="G190" i="1"/>
  <c r="K190" i="1" s="1"/>
  <c r="G189" i="1"/>
  <c r="G188" i="1"/>
  <c r="K188" i="1" s="1"/>
  <c r="G187" i="1"/>
  <c r="G186" i="1"/>
  <c r="K186" i="1" s="1"/>
  <c r="G185" i="1"/>
  <c r="G184" i="1"/>
  <c r="K184" i="1" s="1"/>
  <c r="G183" i="1"/>
  <c r="G182" i="1"/>
  <c r="K182" i="1" s="1"/>
  <c r="G181" i="1"/>
  <c r="G180" i="1"/>
  <c r="K180" i="1" s="1"/>
  <c r="G179" i="1"/>
  <c r="G178" i="1"/>
  <c r="K178" i="1" s="1"/>
  <c r="G177" i="1"/>
  <c r="G176" i="1"/>
  <c r="K176" i="1" s="1"/>
  <c r="G175" i="1"/>
  <c r="K175" i="1" s="1"/>
  <c r="G220" i="1"/>
  <c r="K220" i="1" s="1"/>
  <c r="G219" i="1"/>
  <c r="G218" i="1"/>
  <c r="K218" i="1" s="1"/>
  <c r="G217" i="1"/>
  <c r="G216" i="1"/>
  <c r="K216" i="1" s="1"/>
  <c r="G215" i="1"/>
  <c r="G214" i="1"/>
  <c r="K214" i="1" s="1"/>
  <c r="G213" i="1"/>
  <c r="G212" i="1"/>
  <c r="K212" i="1" s="1"/>
  <c r="G211" i="1"/>
  <c r="G210" i="1"/>
  <c r="K210" i="1" s="1"/>
  <c r="G209" i="1"/>
  <c r="G208" i="1"/>
  <c r="K208" i="1" s="1"/>
  <c r="G155" i="1"/>
  <c r="K209" i="1" l="1"/>
  <c r="K211" i="1"/>
  <c r="K213" i="1"/>
  <c r="K215" i="1"/>
  <c r="K217" i="1"/>
  <c r="K219" i="1"/>
  <c r="K221" i="1"/>
  <c r="K70" i="1"/>
  <c r="K71" i="1" s="1"/>
  <c r="K72" i="1" s="1"/>
  <c r="K197" i="1"/>
  <c r="K200" i="1"/>
  <c r="K222" i="1"/>
  <c r="K223" i="1" s="1"/>
  <c r="K201" i="1"/>
  <c r="K202" i="1"/>
  <c r="K203" i="1"/>
  <c r="K177" i="1"/>
  <c r="K179" i="1"/>
  <c r="K181" i="1"/>
  <c r="K183" i="1"/>
  <c r="K185" i="1"/>
  <c r="K187" i="1"/>
  <c r="K189" i="1"/>
  <c r="K191" i="1"/>
  <c r="K198" i="1"/>
  <c r="K193" i="1"/>
  <c r="K195" i="1"/>
  <c r="K199" i="1"/>
  <c r="K192" i="1"/>
  <c r="K194" i="1"/>
  <c r="G76" i="1"/>
  <c r="J36" i="2"/>
  <c r="J35" i="2"/>
  <c r="J56" i="2"/>
  <c r="J55" i="2"/>
  <c r="J300" i="1"/>
  <c r="J299" i="1"/>
  <c r="J298" i="1"/>
  <c r="J294" i="1"/>
  <c r="J293" i="1"/>
  <c r="J7" i="1"/>
  <c r="J6" i="1"/>
  <c r="J64" i="1"/>
  <c r="J63" i="1"/>
  <c r="J62" i="1"/>
  <c r="J61" i="1"/>
  <c r="G64" i="1"/>
  <c r="K64" i="1" s="1"/>
  <c r="G63" i="1"/>
  <c r="K63" i="1" s="1"/>
  <c r="G62" i="1"/>
  <c r="K62" i="1" s="1"/>
  <c r="G61" i="1"/>
  <c r="K61" i="1" s="1"/>
  <c r="J73" i="1"/>
  <c r="G73" i="1"/>
  <c r="J306" i="1"/>
  <c r="J305" i="1"/>
  <c r="J304" i="1"/>
  <c r="K73" i="1" l="1"/>
  <c r="K74" i="1" s="1"/>
  <c r="K78" i="1"/>
  <c r="K205" i="1"/>
  <c r="K206" i="1" s="1"/>
  <c r="J234" i="1"/>
  <c r="J233" i="1"/>
  <c r="J232" i="1"/>
  <c r="J231" i="1"/>
  <c r="J230" i="1"/>
  <c r="J229" i="1"/>
  <c r="J228" i="1"/>
  <c r="J235" i="1"/>
  <c r="J227" i="1"/>
  <c r="J226" i="1"/>
  <c r="J225" i="1"/>
  <c r="J224" i="1"/>
  <c r="I238" i="1"/>
  <c r="J240" i="1" s="1"/>
  <c r="J239" i="1" l="1"/>
  <c r="J241" i="1"/>
  <c r="G293" i="1"/>
  <c r="H40" i="1" l="1"/>
  <c r="I43" i="1"/>
  <c r="H43" i="1"/>
  <c r="H155" i="1" l="1"/>
  <c r="J155" i="1" s="1"/>
  <c r="K155" i="1" s="1"/>
  <c r="J145" i="1"/>
  <c r="G145" i="1"/>
  <c r="G144" i="1"/>
  <c r="J144" i="1"/>
  <c r="J258" i="1"/>
  <c r="G258" i="1"/>
  <c r="K258" i="1" s="1"/>
  <c r="K144" i="1" l="1"/>
  <c r="K145" i="1"/>
  <c r="J257" i="1"/>
  <c r="J256" i="1"/>
  <c r="G259" i="1"/>
  <c r="G257" i="1"/>
  <c r="G256" i="1"/>
  <c r="G255" i="1"/>
  <c r="J259" i="1"/>
  <c r="J255" i="1"/>
  <c r="J265" i="1"/>
  <c r="J262" i="1"/>
  <c r="J280" i="1"/>
  <c r="G280" i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J238" i="1"/>
  <c r="G241" i="1"/>
  <c r="K241" i="1" s="1"/>
  <c r="G240" i="1"/>
  <c r="K240" i="1" s="1"/>
  <c r="G239" i="1"/>
  <c r="K239" i="1" s="1"/>
  <c r="G238" i="1"/>
  <c r="K238" i="1" s="1"/>
  <c r="K242" i="1" s="1"/>
  <c r="K243" i="1" s="1"/>
  <c r="J249" i="1"/>
  <c r="J248" i="1"/>
  <c r="I252" i="1"/>
  <c r="J252" i="1" s="1"/>
  <c r="I251" i="1"/>
  <c r="F250" i="1"/>
  <c r="E250" i="1"/>
  <c r="E245" i="1"/>
  <c r="F245" i="1"/>
  <c r="I247" i="1"/>
  <c r="J247" i="1" s="1"/>
  <c r="I246" i="1"/>
  <c r="J246" i="1" s="1"/>
  <c r="G252" i="1"/>
  <c r="K252" i="1" s="1"/>
  <c r="G251" i="1"/>
  <c r="G249" i="1"/>
  <c r="K249" i="1" s="1"/>
  <c r="G248" i="1"/>
  <c r="K248" i="1" s="1"/>
  <c r="G247" i="1"/>
  <c r="K247" i="1" s="1"/>
  <c r="G246" i="1"/>
  <c r="K246" i="1" s="1"/>
  <c r="H245" i="1"/>
  <c r="J15" i="1"/>
  <c r="J14" i="1"/>
  <c r="J13" i="1"/>
  <c r="J12" i="1"/>
  <c r="J11" i="1"/>
  <c r="G14" i="1"/>
  <c r="K14" i="1" s="1"/>
  <c r="G13" i="1"/>
  <c r="K256" i="1" l="1"/>
  <c r="K236" i="1"/>
  <c r="K237" i="1" s="1"/>
  <c r="K280" i="1"/>
  <c r="K257" i="1"/>
  <c r="I250" i="1"/>
  <c r="J250" i="1" s="1"/>
  <c r="K255" i="1"/>
  <c r="K259" i="1"/>
  <c r="K13" i="1"/>
  <c r="I245" i="1"/>
  <c r="J245" i="1" s="1"/>
  <c r="J251" i="1"/>
  <c r="K251" i="1" s="1"/>
  <c r="G250" i="1"/>
  <c r="K250" i="1" s="1"/>
  <c r="G245" i="1"/>
  <c r="K260" i="1" l="1"/>
  <c r="K261" i="1" s="1"/>
  <c r="K245" i="1"/>
  <c r="I169" i="1"/>
  <c r="J164" i="1" l="1"/>
  <c r="J163" i="1"/>
  <c r="G165" i="1"/>
  <c r="G164" i="1"/>
  <c r="G163" i="1"/>
  <c r="J168" i="1"/>
  <c r="G169" i="1"/>
  <c r="K169" i="1" s="1"/>
  <c r="G168" i="1"/>
  <c r="K165" i="1" l="1"/>
  <c r="K163" i="1"/>
  <c r="K164" i="1"/>
  <c r="K168" i="1"/>
  <c r="K170" i="1" s="1"/>
  <c r="K171" i="1" s="1"/>
  <c r="I341" i="1"/>
  <c r="J139" i="1"/>
  <c r="K166" i="1" l="1"/>
  <c r="K167" i="1" s="1"/>
  <c r="J153" i="1"/>
  <c r="G154" i="1"/>
  <c r="G153" i="1"/>
  <c r="J23" i="1"/>
  <c r="J20" i="1"/>
  <c r="J19" i="1"/>
  <c r="J18" i="1"/>
  <c r="K345" i="1"/>
  <c r="K346" i="1" s="1"/>
  <c r="K347" i="1" s="1"/>
  <c r="J344" i="1"/>
  <c r="G344" i="1"/>
  <c r="J129" i="1"/>
  <c r="J128" i="1"/>
  <c r="J127" i="1"/>
  <c r="J126" i="1"/>
  <c r="J125" i="1"/>
  <c r="J124" i="1"/>
  <c r="J123" i="1"/>
  <c r="H70" i="2"/>
  <c r="I70" i="2" s="1"/>
  <c r="F160" i="1"/>
  <c r="F159" i="1"/>
  <c r="F158" i="1"/>
  <c r="G158" i="1" s="1"/>
  <c r="K158" i="1" s="1"/>
  <c r="G159" i="1"/>
  <c r="K159" i="1" s="1"/>
  <c r="G160" i="1"/>
  <c r="K160" i="1" s="1"/>
  <c r="G139" i="1"/>
  <c r="I115" i="1"/>
  <c r="J93" i="1"/>
  <c r="H88" i="1"/>
  <c r="I88" i="1" s="1"/>
  <c r="G89" i="1"/>
  <c r="G90" i="1"/>
  <c r="G91" i="1"/>
  <c r="G92" i="1"/>
  <c r="G93" i="1"/>
  <c r="G94" i="1"/>
  <c r="K94" i="1" s="1"/>
  <c r="G95" i="1"/>
  <c r="G88" i="1"/>
  <c r="J85" i="1"/>
  <c r="J82" i="1"/>
  <c r="J81" i="1"/>
  <c r="J80" i="1"/>
  <c r="J83" i="1"/>
  <c r="J84" i="1"/>
  <c r="J79" i="1"/>
  <c r="G80" i="1"/>
  <c r="G81" i="1"/>
  <c r="G82" i="1"/>
  <c r="G83" i="1"/>
  <c r="G84" i="1"/>
  <c r="G85" i="1"/>
  <c r="G79" i="1"/>
  <c r="J100" i="1"/>
  <c r="J99" i="1"/>
  <c r="J71" i="2" l="1"/>
  <c r="K161" i="1"/>
  <c r="K162" i="1" s="1"/>
  <c r="K153" i="1"/>
  <c r="K79" i="1"/>
  <c r="K154" i="1"/>
  <c r="K344" i="1"/>
  <c r="K95" i="1"/>
  <c r="K93" i="1"/>
  <c r="K83" i="1"/>
  <c r="K82" i="1"/>
  <c r="K84" i="1"/>
  <c r="K80" i="1"/>
  <c r="K81" i="1"/>
  <c r="K85" i="1"/>
  <c r="J143" i="1"/>
  <c r="G143" i="1"/>
  <c r="K156" i="1" l="1"/>
  <c r="K157" i="1" s="1"/>
  <c r="K86" i="1"/>
  <c r="K87" i="1" s="1"/>
  <c r="K143" i="1"/>
  <c r="K146" i="1" s="1"/>
  <c r="K147" i="1" s="1"/>
  <c r="G94" i="2"/>
  <c r="G93" i="2"/>
  <c r="K90" i="2"/>
  <c r="K91" i="2" s="1"/>
  <c r="K92" i="2" s="1"/>
  <c r="J87" i="2"/>
  <c r="G87" i="2"/>
  <c r="J86" i="2"/>
  <c r="G86" i="2"/>
  <c r="J78" i="2"/>
  <c r="J77" i="2"/>
  <c r="J76" i="2"/>
  <c r="J82" i="2"/>
  <c r="J81" i="2"/>
  <c r="J80" i="2"/>
  <c r="J79" i="2"/>
  <c r="K83" i="2"/>
  <c r="G82" i="2"/>
  <c r="G81" i="2"/>
  <c r="G80" i="2"/>
  <c r="G79" i="2"/>
  <c r="G78" i="2"/>
  <c r="G77" i="2"/>
  <c r="K77" i="2" s="1"/>
  <c r="G76" i="2"/>
  <c r="J75" i="2"/>
  <c r="G75" i="2"/>
  <c r="G72" i="2"/>
  <c r="K72" i="2" s="1"/>
  <c r="G71" i="2"/>
  <c r="K71" i="2" s="1"/>
  <c r="J70" i="2"/>
  <c r="G70" i="2"/>
  <c r="K87" i="2" l="1"/>
  <c r="K70" i="2"/>
  <c r="K73" i="2" s="1"/>
  <c r="K74" i="2" s="1"/>
  <c r="K86" i="2"/>
  <c r="K88" i="2" s="1"/>
  <c r="K89" i="2" s="1"/>
  <c r="K75" i="2"/>
  <c r="K81" i="2"/>
  <c r="K79" i="2"/>
  <c r="K78" i="2"/>
  <c r="K80" i="2"/>
  <c r="K82" i="2"/>
  <c r="K76" i="2"/>
  <c r="H66" i="2"/>
  <c r="G67" i="2"/>
  <c r="J66" i="2"/>
  <c r="G66" i="2"/>
  <c r="K63" i="2"/>
  <c r="J62" i="2"/>
  <c r="K62" i="2" s="1"/>
  <c r="G62" i="2"/>
  <c r="J61" i="2"/>
  <c r="K61" i="2" s="1"/>
  <c r="G61" i="2"/>
  <c r="J60" i="2"/>
  <c r="G60" i="2"/>
  <c r="K60" i="2" s="1"/>
  <c r="J59" i="2"/>
  <c r="G59" i="2"/>
  <c r="K56" i="2"/>
  <c r="K55" i="2"/>
  <c r="G55" i="2"/>
  <c r="J54" i="2"/>
  <c r="K54" i="2" s="1"/>
  <c r="K57" i="2" s="1"/>
  <c r="K58" i="2" s="1"/>
  <c r="G54" i="2"/>
  <c r="G51" i="2"/>
  <c r="G50" i="2"/>
  <c r="J49" i="2"/>
  <c r="G49" i="2"/>
  <c r="K49" i="2" l="1"/>
  <c r="K59" i="2"/>
  <c r="K84" i="2"/>
  <c r="K85" i="2" s="1"/>
  <c r="K64" i="2"/>
  <c r="K65" i="2" s="1"/>
  <c r="G46" i="2"/>
  <c r="K44" i="2"/>
  <c r="J43" i="2"/>
  <c r="G43" i="2"/>
  <c r="K52" i="2" l="1"/>
  <c r="K53" i="2" s="1"/>
  <c r="K47" i="2"/>
  <c r="J40" i="2"/>
  <c r="G40" i="2"/>
  <c r="K36" i="2"/>
  <c r="G36" i="2"/>
  <c r="J34" i="2"/>
  <c r="G35" i="2"/>
  <c r="K35" i="2" s="1"/>
  <c r="G34" i="2"/>
  <c r="J21" i="2"/>
  <c r="J20" i="2"/>
  <c r="J19" i="2"/>
  <c r="G23" i="2"/>
  <c r="J22" i="2"/>
  <c r="K22" i="2" s="1"/>
  <c r="G22" i="2"/>
  <c r="G21" i="2"/>
  <c r="G20" i="2"/>
  <c r="G19" i="2"/>
  <c r="G17" i="2"/>
  <c r="K17" i="2" s="1"/>
  <c r="G16" i="2"/>
  <c r="K16" i="2" s="1"/>
  <c r="G15" i="2"/>
  <c r="K15" i="2" s="1"/>
  <c r="G14" i="2"/>
  <c r="K14" i="2" s="1"/>
  <c r="J11" i="2"/>
  <c r="J10" i="2"/>
  <c r="J9" i="2"/>
  <c r="G11" i="2"/>
  <c r="G10" i="2"/>
  <c r="G9" i="2"/>
  <c r="J8" i="2"/>
  <c r="G8" i="2"/>
  <c r="J7" i="2"/>
  <c r="G7" i="2"/>
  <c r="J6" i="2"/>
  <c r="G6" i="2"/>
  <c r="K21" i="2" l="1"/>
  <c r="K40" i="2"/>
  <c r="K20" i="2"/>
  <c r="K34" i="2"/>
  <c r="K10" i="2"/>
  <c r="K42" i="2"/>
  <c r="K41" i="2"/>
  <c r="K37" i="2"/>
  <c r="K38" i="2" s="1"/>
  <c r="K32" i="2"/>
  <c r="K33" i="2" s="1"/>
  <c r="K8" i="2"/>
  <c r="K9" i="2"/>
  <c r="K11" i="2"/>
  <c r="K6" i="2"/>
  <c r="K7" i="2"/>
  <c r="J133" i="1"/>
  <c r="J134" i="1"/>
  <c r="J135" i="1"/>
  <c r="J136" i="1"/>
  <c r="J132" i="1"/>
  <c r="G135" i="1"/>
  <c r="G133" i="1"/>
  <c r="G134" i="1"/>
  <c r="G136" i="1"/>
  <c r="G132" i="1"/>
  <c r="J330" i="1"/>
  <c r="J329" i="1"/>
  <c r="K329" i="1" s="1"/>
  <c r="J328" i="1"/>
  <c r="K328" i="1" s="1"/>
  <c r="G330" i="1"/>
  <c r="J327" i="1"/>
  <c r="J326" i="1"/>
  <c r="J325" i="1"/>
  <c r="J324" i="1"/>
  <c r="G325" i="1"/>
  <c r="K325" i="1" s="1"/>
  <c r="G326" i="1"/>
  <c r="K326" i="1" s="1"/>
  <c r="G327" i="1"/>
  <c r="K327" i="1" s="1"/>
  <c r="G324" i="1"/>
  <c r="K324" i="1" s="1"/>
  <c r="J341" i="1"/>
  <c r="G341" i="1"/>
  <c r="J336" i="1"/>
  <c r="G336" i="1"/>
  <c r="J338" i="1"/>
  <c r="J337" i="1"/>
  <c r="G338" i="1"/>
  <c r="G334" i="1"/>
  <c r="K334" i="1" s="1"/>
  <c r="G335" i="1"/>
  <c r="K335" i="1" s="1"/>
  <c r="G337" i="1"/>
  <c r="K12" i="2" l="1"/>
  <c r="K13" i="2" s="1"/>
  <c r="K330" i="1"/>
  <c r="K341" i="1"/>
  <c r="K342" i="1" s="1"/>
  <c r="K343" i="1" s="1"/>
  <c r="K336" i="1"/>
  <c r="K132" i="1"/>
  <c r="K331" i="1"/>
  <c r="K332" i="1" s="1"/>
  <c r="K136" i="1"/>
  <c r="K134" i="1"/>
  <c r="K135" i="1"/>
  <c r="K133" i="1"/>
  <c r="K337" i="1"/>
  <c r="K338" i="1"/>
  <c r="G333" i="1"/>
  <c r="K333" i="1" s="1"/>
  <c r="K339" i="1" l="1"/>
  <c r="K340" i="1" s="1"/>
  <c r="K137" i="1"/>
  <c r="K138" i="1" s="1"/>
  <c r="G306" i="1"/>
  <c r="G305" i="1"/>
  <c r="G304" i="1"/>
  <c r="J303" i="1"/>
  <c r="G303" i="1"/>
  <c r="K303" i="1" l="1"/>
  <c r="K304" i="1"/>
  <c r="K305" i="1"/>
  <c r="K306" i="1"/>
  <c r="G300" i="1"/>
  <c r="G299" i="1"/>
  <c r="G298" i="1"/>
  <c r="J297" i="1"/>
  <c r="G297" i="1"/>
  <c r="G294" i="1"/>
  <c r="J292" i="1"/>
  <c r="G292" i="1"/>
  <c r="G289" i="1"/>
  <c r="G288" i="1"/>
  <c r="K288" i="1" s="1"/>
  <c r="G287" i="1"/>
  <c r="G284" i="1"/>
  <c r="J281" i="1"/>
  <c r="G281" i="1"/>
  <c r="J277" i="1"/>
  <c r="G277" i="1"/>
  <c r="J276" i="1"/>
  <c r="G276" i="1"/>
  <c r="K275" i="1"/>
  <c r="G272" i="1"/>
  <c r="K273" i="1"/>
  <c r="K274" i="1" s="1"/>
  <c r="J267" i="1"/>
  <c r="G267" i="1"/>
  <c r="J266" i="1"/>
  <c r="G266" i="1"/>
  <c r="G265" i="1"/>
  <c r="G262" i="1"/>
  <c r="K262" i="1" s="1"/>
  <c r="K263" i="1" s="1"/>
  <c r="K264" i="1" s="1"/>
  <c r="J244" i="1"/>
  <c r="G244" i="1"/>
  <c r="J172" i="1"/>
  <c r="K289" i="1" l="1"/>
  <c r="K290" i="1" s="1"/>
  <c r="K291" i="1" s="1"/>
  <c r="K307" i="1"/>
  <c r="K308" i="1" s="1"/>
  <c r="K277" i="1"/>
  <c r="K281" i="1"/>
  <c r="K282" i="1" s="1"/>
  <c r="K283" i="1" s="1"/>
  <c r="K292" i="1"/>
  <c r="K293" i="1"/>
  <c r="K294" i="1"/>
  <c r="K295" i="1" s="1"/>
  <c r="K296" i="1" s="1"/>
  <c r="K285" i="1"/>
  <c r="K266" i="1"/>
  <c r="K244" i="1"/>
  <c r="K253" i="1" s="1"/>
  <c r="K254" i="1" s="1"/>
  <c r="K297" i="1"/>
  <c r="K298" i="1"/>
  <c r="K267" i="1"/>
  <c r="K172" i="1"/>
  <c r="K173" i="1" s="1"/>
  <c r="K174" i="1" s="1"/>
  <c r="K276" i="1"/>
  <c r="K299" i="1"/>
  <c r="K300" i="1"/>
  <c r="K301" i="1" s="1"/>
  <c r="K302" i="1" s="1"/>
  <c r="K265" i="1"/>
  <c r="G124" i="1"/>
  <c r="K124" i="1" s="1"/>
  <c r="G125" i="1"/>
  <c r="K125" i="1" s="1"/>
  <c r="G126" i="1"/>
  <c r="K126" i="1" s="1"/>
  <c r="G127" i="1"/>
  <c r="K127" i="1" s="1"/>
  <c r="G128" i="1"/>
  <c r="K128" i="1" s="1"/>
  <c r="G129" i="1"/>
  <c r="K129" i="1" s="1"/>
  <c r="G123" i="1"/>
  <c r="K123" i="1" s="1"/>
  <c r="J119" i="1"/>
  <c r="J120" i="1"/>
  <c r="J118" i="1"/>
  <c r="G119" i="1"/>
  <c r="G120" i="1"/>
  <c r="G118" i="1"/>
  <c r="K114" i="1"/>
  <c r="J115" i="1"/>
  <c r="J113" i="1"/>
  <c r="G115" i="1"/>
  <c r="K115" i="1" s="1"/>
  <c r="G113" i="1"/>
  <c r="K113" i="1" s="1"/>
  <c r="J109" i="1"/>
  <c r="G109" i="1"/>
  <c r="J104" i="1"/>
  <c r="G99" i="1"/>
  <c r="K99" i="1" s="1"/>
  <c r="G100" i="1"/>
  <c r="K100" i="1" s="1"/>
  <c r="G101" i="1"/>
  <c r="K101" i="1" s="1"/>
  <c r="G102" i="1"/>
  <c r="K102" i="1" s="1"/>
  <c r="G103" i="1"/>
  <c r="K103" i="1" s="1"/>
  <c r="G104" i="1"/>
  <c r="G105" i="1"/>
  <c r="K105" i="1" s="1"/>
  <c r="G106" i="1"/>
  <c r="K106" i="1" s="1"/>
  <c r="G98" i="1"/>
  <c r="K98" i="1" s="1"/>
  <c r="J90" i="1"/>
  <c r="J88" i="1"/>
  <c r="K130" i="1" l="1"/>
  <c r="K131" i="1" s="1"/>
  <c r="K278" i="1"/>
  <c r="K279" i="1" s="1"/>
  <c r="K268" i="1"/>
  <c r="K269" i="1" s="1"/>
  <c r="K92" i="1"/>
  <c r="K91" i="1"/>
  <c r="K90" i="1"/>
  <c r="K88" i="1"/>
  <c r="K89" i="1"/>
  <c r="K116" i="1"/>
  <c r="K117" i="1" s="1"/>
  <c r="K104" i="1"/>
  <c r="K107" i="1" s="1"/>
  <c r="K108" i="1" s="1"/>
  <c r="K109" i="1"/>
  <c r="K111" i="1" s="1"/>
  <c r="K112" i="1" s="1"/>
  <c r="K120" i="1"/>
  <c r="K118" i="1"/>
  <c r="K119" i="1"/>
  <c r="K65" i="1"/>
  <c r="K66" i="1" s="1"/>
  <c r="J53" i="1"/>
  <c r="K57" i="1" s="1"/>
  <c r="G49" i="1"/>
  <c r="K49" i="1" s="1"/>
  <c r="J46" i="1"/>
  <c r="G43" i="1"/>
  <c r="J43" i="1"/>
  <c r="J40" i="1"/>
  <c r="G40" i="1"/>
  <c r="G37" i="1"/>
  <c r="G36" i="1"/>
  <c r="J35" i="1"/>
  <c r="G35" i="1"/>
  <c r="K50" i="1" l="1"/>
  <c r="K47" i="1"/>
  <c r="K48" i="1"/>
  <c r="K96" i="1"/>
  <c r="K97" i="1" s="1"/>
  <c r="K35" i="1"/>
  <c r="K38" i="1" s="1"/>
  <c r="K121" i="1"/>
  <c r="K122" i="1" s="1"/>
  <c r="K40" i="1"/>
  <c r="K46" i="1"/>
  <c r="K51" i="1" s="1"/>
  <c r="K52" i="1" s="1"/>
  <c r="K54" i="1"/>
  <c r="K56" i="1"/>
  <c r="K53" i="1"/>
  <c r="K55" i="1"/>
  <c r="K68" i="1"/>
  <c r="K69" i="1" s="1"/>
  <c r="K43" i="1"/>
  <c r="K39" i="1"/>
  <c r="G32" i="1"/>
  <c r="K32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23" i="1"/>
  <c r="K23" i="1" s="1"/>
  <c r="G19" i="1"/>
  <c r="G20" i="1"/>
  <c r="K20" i="1" s="1"/>
  <c r="G18" i="1"/>
  <c r="G11" i="1"/>
  <c r="G12" i="1"/>
  <c r="G15" i="1"/>
  <c r="K15" i="1" s="1"/>
  <c r="J10" i="1"/>
  <c r="G7" i="1"/>
  <c r="K7" i="1" s="1"/>
  <c r="G6" i="1"/>
  <c r="K6" i="1" s="1"/>
  <c r="E10" i="1"/>
  <c r="G10" i="1" s="1"/>
  <c r="K8" i="1" l="1"/>
  <c r="K9" i="1" s="1"/>
  <c r="K33" i="1"/>
  <c r="K34" i="1" s="1"/>
  <c r="K44" i="1"/>
  <c r="K45" i="1" s="1"/>
  <c r="K18" i="1"/>
  <c r="K58" i="1"/>
  <c r="K59" i="1" s="1"/>
  <c r="K10" i="1"/>
  <c r="K19" i="1"/>
  <c r="K12" i="1"/>
  <c r="K11" i="1"/>
  <c r="K16" i="1" l="1"/>
  <c r="K17" i="1" s="1"/>
  <c r="K21" i="1"/>
  <c r="K22" i="1" s="1"/>
  <c r="K75" i="1"/>
</calcChain>
</file>

<file path=xl/sharedStrings.xml><?xml version="1.0" encoding="utf-8"?>
<sst xmlns="http://schemas.openxmlformats.org/spreadsheetml/2006/main" count="870" uniqueCount="434">
  <si>
    <t>Наименование муниципальной программы (ответственный)</t>
  </si>
  <si>
    <t>Наименование индикативного показателя</t>
  </si>
  <si>
    <t>Ед. измерения</t>
  </si>
  <si>
    <t>Показатель (план)</t>
  </si>
  <si>
    <t>Показатель (факт)</t>
  </si>
  <si>
    <t>Исп–ние бюджет.ср–в (план)</t>
  </si>
  <si>
    <t>Исп–ние бюджет.ср–в (факт)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</si>
  <si>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</si>
  <si>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</si>
  <si>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</si>
  <si>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</si>
  <si>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</si>
  <si>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</si>
  <si>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</si>
  <si>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</si>
  <si>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</si>
  <si>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</si>
  <si>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1.Поддержка и развитие малого и среднего предпринимательства на территории Карталинского муниципального района на 2016-2018годы</t>
  </si>
  <si>
    <t>Доля среднесписочной численности работников ( без внешних совместителей) малых и средних предприятий в среднесписочной численности работников ( без внешних совместителей) всех предприятий и организаций</t>
  </si>
  <si>
    <t>%</t>
  </si>
  <si>
    <t>Итого</t>
  </si>
  <si>
    <t>Оценка эффективности</t>
  </si>
  <si>
    <t>2. Комплексная безопасность образовательных учреждений Карталинского муниципального района на 2015-2020 годы (Управление образования Карталинского муниципального района)</t>
  </si>
  <si>
    <t>Уровень противопожарной безопасности муниципальных образовательных учреждений (доля учреждений, которым не вынесены предписания)</t>
  </si>
  <si>
    <t>ДИП (п.5/п.4)</t>
  </si>
  <si>
    <t>ПИБС (п.8/п.7)</t>
  </si>
  <si>
    <t>Оценка эф-ти (п.6/п.9)</t>
  </si>
  <si>
    <t>Удельный вес учреждений, оснащённых системой видеонаблюдения</t>
  </si>
  <si>
    <t>Удельный вес учреждений, обустроенных ограждением по периметру</t>
  </si>
  <si>
    <t>Уровень травматизма в образовательных учреждениях, обратный коэффициент</t>
  </si>
  <si>
    <t>Удельный вес аварийных образовательных учреждений, нуждающихся в ремонте</t>
  </si>
  <si>
    <t>Уровень обеспечения безопасной перевозки учащихся</t>
  </si>
  <si>
    <t>Без финансирования</t>
  </si>
  <si>
    <t>3. Развитие дошкольного образования в Карталинском муниципальном районе (Управление образования в Карталинском муниципальном районе)</t>
  </si>
  <si>
    <t>Охват детей 1-7 лет дошкольным образованием</t>
  </si>
  <si>
    <t>Количество детей из малообеспеченных, неблагополучных семей, а также семй, оказавшихся в трудной жизненной ситуации</t>
  </si>
  <si>
    <t>Человек</t>
  </si>
  <si>
    <t>Доступность дошкольного образования для детей 3-7 лет</t>
  </si>
  <si>
    <t>4. Развитие образования в Карталинском муниципальном районе на 2017-2020 годы (Управление образования в Карталинском муниципальном районе)</t>
  </si>
  <si>
    <t>Доля обучающихся муниципальных общеобразовательных организаций, которым предоставлена возможность обучаться в соответсвиии с основными современными требованиями, в общей численности  обучающихся муниципальных образований</t>
  </si>
  <si>
    <t>Доля образовательных организаций, реализующих адаптированные образовательные программы, в которых созданы современные ма-технич.условия в соответствии с федерал.гос.стандартом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</t>
  </si>
  <si>
    <t>Доля учителей, прошедших обучение по новым адресным моделям повышения квалификации и имевших возможность выбора программ обучения, в общей численности учителей</t>
  </si>
  <si>
    <t>Доля учителей,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поддержку, в общей численности учителей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</si>
  <si>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</t>
  </si>
  <si>
    <t>Доля педагогических работников в возрасте до 30 лет, работающих в дошкольных образовательных организациях, общеобразовательных организациях, организациях дополнительного образования, расположенных на территории Карталинского муниципального района и подведомственных УО Карталинского муниципального района, в общем количестве педагогических работников, работающих в дошкольных образовательных организациях, общеобразовательных организациях, организациях дополнительного образования, расположенных на территории Карталинского муниципального района и подведомственных УО Карталинского муниципального района</t>
  </si>
  <si>
    <t>Доля победителей, призеров, дипломантов региональных,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региональных, всероссийских мероприятий указанных направленностей среди обучающихся  муниципальных общеобразовательных учреждений,  муниципальных учреждений  дополнительного образования</t>
  </si>
  <si>
    <t xml:space="preserve">Доля обучающихся 9-11 классов общеобразовательных организаций, принявших участие в региональных этапах олимпиад школьников по общеобразовательным предметам, в общей численности обучающихся 9-11 классов общеобразовательных организаций 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</si>
  <si>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</si>
  <si>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для построения на основе этого индивидуальной образовательной траектории, способствующей социализации личности</t>
  </si>
  <si>
    <t>5. Развитие муниципальной службы в Карталинском муниципальном районе на 2016-2018 годы (Администрация Карталинского муниципального района)</t>
  </si>
  <si>
    <t>Количество муниципальных служащих, прошедших повышение квалификации по 72-часовой программе (с получением удостоверения государственного образца)</t>
  </si>
  <si>
    <t>Наличие необходимого количества муниципальных правовых актов, регулирующих вопросы муниципальной службы</t>
  </si>
  <si>
    <t>Степень соответствия муниципальных правовых актов по вопросам муниципальной служб законодательству РФ и Челябинской области</t>
  </si>
  <si>
    <t>6. «Чистая вода» на территории Карталинского муниципального района на 2010-2020 годы (Управление строительства, инфраструктуры и жилищно-коммунального хозяйства Карталинского муниципального района)</t>
  </si>
  <si>
    <t>Единиц</t>
  </si>
  <si>
    <t>Комплекс очистных сооружений канализации, осуществляющих качественную очистку стоков (2 к 2020 году)</t>
  </si>
  <si>
    <t>Модернизация, реконструкция, капитальный ремонт и строительство объектов систем водоснабжения (9 к 2020 году)</t>
  </si>
  <si>
    <t>Без финансирования на 2017 год</t>
  </si>
  <si>
    <t>Зоны санитарной охраны на скважинах, предназначенных для целей питьевого водоснабжения (12 к 2020 году)</t>
  </si>
  <si>
    <t>Благоустроенные локальные природные источники (родники) (5 к 2020 году)</t>
  </si>
  <si>
    <t>7. Обеспечение безопасности дорожного движения в Карталинском муниципальном районе на 2016-2018 годы (Управление строительства, инфраструктуры и жилищно-коммунального хозяйства Карталинского муниицпального района)</t>
  </si>
  <si>
    <t>Количество ДТП с пострадавшими людьми на 10 тысяч ТС</t>
  </si>
  <si>
    <t>Условные единицы</t>
  </si>
  <si>
    <t>Социальный риск (число лиц, погибших в результате ДТП, на 100 тысяч населения)</t>
  </si>
  <si>
    <t>Транспортный риск (число лиц, погибших в результате ДТП, на 10 тысяч ТС)</t>
  </si>
  <si>
    <t>Тяжесть последствий ДТП (число лиц, погибших в результате ДТП, на 100 пострадавших людей)</t>
  </si>
  <si>
    <t>Количество детей, пострадавших в результате ДТП по собственной неосторожности</t>
  </si>
  <si>
    <t>Шт.</t>
  </si>
  <si>
    <t>Фактическая площадь свалки, занятая отходами</t>
  </si>
  <si>
    <t>Га</t>
  </si>
  <si>
    <t>Сдвигание ТБО</t>
  </si>
  <si>
    <t>м, куб.</t>
  </si>
  <si>
    <t>Уплотнение ТБО</t>
  </si>
  <si>
    <t>м, кв.</t>
  </si>
  <si>
    <t>Изоляция ТБО (захоронение)</t>
  </si>
  <si>
    <t>8. Организация размещения (хранения и захоронения) бытовых и промышленных отходов на объекте размещения отходов (санкционированная свалка) в Карталинском муниципальном районе на 2015 год и 2016-2017 годы  (Управление строительства, инфраструктуры и жилищно-коммунального хозяйства Карталинского муниицпального района)</t>
  </si>
  <si>
    <t>Количество зафиксированных фактов возгорания (пожар) свалки ТБО г. Карталы</t>
  </si>
  <si>
    <t>9. Обеспечение доступным и комфортным жильём граждан Российской Федерации» в Карталинском муниципальном районе на 2014-2020 годы  (Управление строительства, инфраструктуры и жилищно-коммунального хозяйства Карталинского муниицпального района)</t>
  </si>
  <si>
    <t>9.1. Модернизация объектов коммунальной инфраструктуры (подпрограмма)</t>
  </si>
  <si>
    <t>Увеличение объёмов строительства, модернизации и капитального ремонта инженерных сетей</t>
  </si>
  <si>
    <t>Км.</t>
  </si>
  <si>
    <t>Строительство новых теплоисточников с использованием средств инвесторов</t>
  </si>
  <si>
    <t>Увеличение объёмов строительства газораспределительных сетей</t>
  </si>
  <si>
    <t>Увеличение количества домов (квартир), получивших возможность подключения к природному газу</t>
  </si>
  <si>
    <t>9.2. Ипотечное кредитование молодых учителей (подпрограмма)</t>
  </si>
  <si>
    <t>Количество молодых учителей, улучшивших жилищные условия с использованием ипотечных кредитов при оказании содействия за счёт средств федерального и областного бюджетов</t>
  </si>
  <si>
    <t>9.3. Оказание молодым семьям государственной поддержки для улучшения жилищных условий (подпрограмма)</t>
  </si>
  <si>
    <t>Количество молодых семей, улучивших жилищные условия, в том числе с использованием заёмных средств</t>
  </si>
  <si>
    <t>9.4. Мероприятия по переселению граждан из жилищного фонда, признанного непригодным для проживания (подпрограмма)</t>
  </si>
  <si>
    <t>Снижение объёма жилищного фонда, признанного непригодным для проживания, к 2020 году на 0,85 тыс. кв. м.</t>
  </si>
  <si>
    <t>9.5. Подготовка земельных участков для освоения в целях жилищного строительства (подпрограмма)</t>
  </si>
  <si>
    <t>Площадь земельных участков, предоставленных для жилищного строительства, в 2017 году</t>
  </si>
  <si>
    <t>10. Основные направления развития культуры и спорта Карталинского муниципального района на 2017-2020 годы (Управление по делам культуры и спорта Карталинского муниципального района)</t>
  </si>
  <si>
    <t>Количество посещений</t>
  </si>
  <si>
    <t>Количество обучающихся</t>
  </si>
  <si>
    <t>Количество участников кружковой деятельности</t>
  </si>
  <si>
    <t>Количество методических дней</t>
  </si>
  <si>
    <t>Количество посетителей выставок</t>
  </si>
  <si>
    <t>Выполнение функций в рамках УДКС</t>
  </si>
  <si>
    <t>Количество учащихся в МУДО ДЮСШ</t>
  </si>
  <si>
    <t>11. Развитие физической культуры и спорта в Карталинском муниципальном районе на 2017-2020 годы (Управление по делам культуры и спорта Карталинского муниципального района)</t>
  </si>
  <si>
    <t>Количество участников спортивно-массовых мероприятий</t>
  </si>
  <si>
    <t>Количество проведённых мероприятий</t>
  </si>
  <si>
    <t>Количество участников спортивно-массовых мероприятий МУДО ДЮСШ</t>
  </si>
  <si>
    <t>Количество проведённых мероприятий МУДО ДЮСШ</t>
  </si>
  <si>
    <t>Доля детей, систематически знаимающихся физической кульурой и спортом (дети с 7 до 18 лет) МУДО ДЮСШ</t>
  </si>
  <si>
    <t>Доля граждан / количество, систематически занимающихся физической культурой и спортом (ФОК "Юбилейный") (граждане в возрасте от 3 до 79 лет)</t>
  </si>
  <si>
    <t>Доля граждан, принявших участие в выполнении нормативов комплекса "Готов к труду и обороне" (ФОК "Юбилейный")</t>
  </si>
  <si>
    <t>Количество привлечённых лиц к занятиям физичиеской культурой и спортом (ФОК "Юбилейный")</t>
  </si>
  <si>
    <t>12. Сохранение и развитие культурно-досуговой сферы на территории Карталинского муниципального района на 2017-2020 годы (Управление по делам культуры и спорта Карталинского муниципального района)</t>
  </si>
  <si>
    <t>Количество пользователей, в т. ч. удалённых, библиотек</t>
  </si>
  <si>
    <t>Тыс. человек</t>
  </si>
  <si>
    <t>Обновление фондов библиотек (ежегодно)</t>
  </si>
  <si>
    <t>Объём электронного каталога библиотек</t>
  </si>
  <si>
    <t>Тыс. записей</t>
  </si>
  <si>
    <t>Охват населения библиотечным обслуживанием</t>
  </si>
  <si>
    <t>Доля модельных библиотек в структуре сельской библиотечной сети</t>
  </si>
  <si>
    <t>Увеличение уровня удовлетворённости граждан КМР качеством предоставления муниципальных услуг в сфере культуры</t>
  </si>
  <si>
    <t>Количество культурно-массовых мероприятий</t>
  </si>
  <si>
    <t>Количество клубных формирований</t>
  </si>
  <si>
    <t>Количество участников в клубных формированиях</t>
  </si>
  <si>
    <t>13. По развитию и сохранению историко-культурного наследия Карталинского муниципального района «Наследие родного края» на 2016-2018 годы (Управление по делам культуры и спорта Карталинского муниципального района)</t>
  </si>
  <si>
    <t>Поауляризация объектов историко-культурного наследия Карталинского муниципального района</t>
  </si>
  <si>
    <t>Установление информационных надписей</t>
  </si>
  <si>
    <t>14. Укрепление материально-технической базы учреждений культуры Карталинского муниципального района на 2017-2020 годы (Управление по делам культуры и спорта Карталинского муниципального района)</t>
  </si>
  <si>
    <t xml:space="preserve">Доля отремонтированных зданий и учреждений культуры в общем количестве зданий учреждений культуры </t>
  </si>
  <si>
    <t>Доля зданий, которые улучшили своё материальное оснащение, в общем количестве зданий учреждений культуры</t>
  </si>
  <si>
    <t>15. Комплексная безопасность учреждений культуры и спорта Карталинского муниципального района на 2017-2020 годы (Управление по делам культуры и спорта Карталинского муниципального района)</t>
  </si>
  <si>
    <t>Количество учреждений, в которых произведён монтаж тревожной охраны, монтаж видеонаблюдения</t>
  </si>
  <si>
    <t>Количество учреждений, производящих техническое обслуживание систем охраны</t>
  </si>
  <si>
    <t>Количество учреждений, в которых произведено освидетельствование и проверка противопожарных средств</t>
  </si>
  <si>
    <t>Количество молодёжи награждённой &lt;…&gt; направленных на развитие КМР</t>
  </si>
  <si>
    <t>Количество молодых граждан от 14 до 30 лет, принимающих участие в социальных проектах &lt;…&gt;</t>
  </si>
  <si>
    <t>Количество мероприятий, акций, направленных на удовлетворение запросов в сфере молодёжной политики</t>
  </si>
  <si>
    <t>Количество молодых людей, учсатвующих в волонтёрском движении &lt;…&gt;</t>
  </si>
  <si>
    <t>Увеличение профсоюзного членства среди молодёжи города &lt;…&gt;</t>
  </si>
  <si>
    <t>Реализация твочреского потенциала педагогических коллективов школ &lt;…&gt;</t>
  </si>
  <si>
    <t>Доля молодёжи в возрасте от 14 до 30 лет, вовлечённой в профилактические мероприятия</t>
  </si>
  <si>
    <t>16. Формирование и развитие молодёжной политики в Карталинском муниципальном районе на 2017-2020 годы (Управление образования Карталинского муниципального района)</t>
  </si>
  <si>
    <t>17. Профилактика безнадзорности и правонарушений несовершеннолетних в Карталинском муниципальном районе на 2014-2018 годы (Управление образования Карталинского муниципального района)</t>
  </si>
  <si>
    <t>Да - 1, Нет - 0</t>
  </si>
  <si>
    <t>Проведение межведомственных профильных акций (Дети улиц; За здоровый образ жизни; Подросток; Образование детям; Защита)</t>
  </si>
  <si>
    <t>Проведение в образовательных учреждениях районного конкурса "Полиция глазами детей"</t>
  </si>
  <si>
    <t>18. Организация отдыха, оздоровления и занятости детей и подростков в летний период в Карталинском муниципальном районе на 2015-2020 годы (Управление образования Карталинского муниципального района)</t>
  </si>
  <si>
    <t>20. Духовно-нравственное воспитание детей и молодёжи в Карталинском муниципальном районе на 2017-2019 годы</t>
  </si>
  <si>
    <t>21. Противодействие злоупотреблению наркотическими средствами и их незаконному обороту в Карталинском муниципальном районе на 2017-2019 годы</t>
  </si>
  <si>
    <t>22. Патриотическое воспитание молодёжи Карталинского муниципального района на 2015-2017 годы (Управление по делам культуры и спорта Карталинского муниципального района)</t>
  </si>
  <si>
    <t>Количество молодёжи, вовлечённой в спортивные кружки и секции</t>
  </si>
  <si>
    <t>Количество молодёжи, занимающейся массовыми видами спорта</t>
  </si>
  <si>
    <t>Количество молодёжи, принимающей участие в исследовательских экспедициях</t>
  </si>
  <si>
    <t>Количество публикаций о деятельности администрации КМР в сфере межнациональных, межконфессиональных отношений, в том числе о программных мероприятиях</t>
  </si>
  <si>
    <t>Количество программных мероприятий, способствующих профилактике экстремизма и гармонизации межнациональных отношений &lt;…&gt;</t>
  </si>
  <si>
    <t>Количество мероприятий по вопросам профилактики экстремизма и гармонизации межнациональных отношений (конференций, семинаров, "круглых столов", встреч)</t>
  </si>
  <si>
    <t>24. Профилактика терроризма на территории Карталинского муниципального района на период 2017-2019 годы (Управление строительства, инфраструктуры и жилищно-коммунального хозяйства Карталинского муниципального района)</t>
  </si>
  <si>
    <t>Доля жителей Карталинского муниципального района, охваченных мероприятиями &lt;…&gt; о мерах антитеррористического характера &lt;…&gt;</t>
  </si>
  <si>
    <t>Количество мероприятий на объектах с массовым пребыванием людей, повышающих уровень антитеррористической защмщённости</t>
  </si>
  <si>
    <t>25. Вакцинопрофилактика на 2015-2017 годы (МУЗ "Карталинская городская больница")</t>
  </si>
  <si>
    <t>Стабилизация заболеваемости клещевым энцефалитом и боррелиозом</t>
  </si>
  <si>
    <t>Случай на 100 тысяч населения</t>
  </si>
  <si>
    <t>26. Предупреждение и борьба с социально значимыми заболеваниями. Профилактика заболеваний и формирование здорового образа жизни. Развитие первичной медико-санитарной помощи на 2016-2020 годы (МУЗ "Карталинская городская больница")</t>
  </si>
  <si>
    <t>27. Развитие здравоохранения Карталинского муниципального района (МУЗ "Карталинская городская больница")</t>
  </si>
  <si>
    <t>Увеличение числа больных наркоманией, находящихся в ремиссии от 1 года до 2 лет (на 100 больных наркоманией среднегодового контингента), до 15,9 процента</t>
  </si>
  <si>
    <t>Увеличение числа больных наркоманией, находящихся в ремиссии более 2 лет (на 100 больных наркоманией среднегодового контингента), до 15,7 процента</t>
  </si>
  <si>
    <t>Увеличение числа больных алкоголизмом, находящихся в ремиссии от 1 года до 2 лет (на 100 больных алкоголизмом среднегодового контингента), до 18,5 процента</t>
  </si>
  <si>
    <t>Увеличение числа больных алкоголизмом, находящихся в ремиссии более 2 лет (на 100 больных алкоголизмом среднегодового контингента), до 12,7 процента</t>
  </si>
  <si>
    <t>Охват диспансерным наблюдением впервые  выявленных больных ВИЧ инфекцией</t>
  </si>
  <si>
    <t>Охват  антиретровирусной терапией от числа больных состоящих на  диспансерном учете</t>
  </si>
  <si>
    <t>Эффективность  антиретровирусной терапии  у пациентов, получающих антиретровирусную терапию</t>
  </si>
  <si>
    <t>Охват  химиопрофилактикой туберкулеза больных, с показателями уровня СД4 лимфоцитов менее 350 клеток</t>
  </si>
  <si>
    <t xml:space="preserve">Охват  химиопрофилактикой «мать-дитя» </t>
  </si>
  <si>
    <t>Охват  химиопрофилактикой детей, рожденных от ВИЧ-инфицированных матерей</t>
  </si>
  <si>
    <t>Обеспеченность населения  врачами на 10 тыс. населения</t>
  </si>
  <si>
    <t>Соотношение 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  и средней заработной платы в Челябинской области</t>
  </si>
  <si>
    <t>Соотношение  средней заработной платы среднего медицинского (фармацевтического) персонала (персонала, обеспечивающего предоставление медицинских услуг)  и средней заработной платы в Челябинской области</t>
  </si>
  <si>
    <t>Соотношение средней заработной платы младшего медицинского персонала (персонала, обеспечивающего  предоставление медицинских услуг)  и средней  заработной платы в Челябинской области</t>
  </si>
  <si>
    <t>28. Развитие социальной защиты населения в Карталинском муниципальном районе на 2017-2019 годы (Управление социальной защиты населения Карталинского муниципального района)</t>
  </si>
  <si>
    <t>Выполнение муниципального задания</t>
  </si>
  <si>
    <t>Доля граждан, получивших социальные услуги в форме социального обслуживания на дому, в полустационарной форме в КЦСОН, в общем числе граждан, признанных нуждающимися в предоставлении данной формы социального обслуживания и обратившихся за получением социальных услуг</t>
  </si>
  <si>
    <t>Доля граждан, получивших социальные услуги в форме социального обслуживания на дому в КЦСОН, в общем числе граждан, признанных нуждающимися в предоставлении данной формы социального обслуживания и обратившихся за получением социальных услуг</t>
  </si>
  <si>
    <t>Доля семей с детьми, снятых с учета в связи с улучшением жизненной ситуации, в общем числе семей с детьми, снятых с учета из числа состоявших на учете в отделении помощи семье и детям КЦСОН</t>
  </si>
  <si>
    <t>Доля граждан, получивших социальные услуги в МУСО «Центр помощи детям, оставшимся без попечения родителей», в общем числе граждан, обратившихся за получением социальных услуг в данное учреждение</t>
  </si>
  <si>
    <t>Удельный вес выплаченных пособий в процентах от общего количества начисленных пособий</t>
  </si>
  <si>
    <t>Доля выпускников МУСО «Центр помощи детям, оставшимся без попечения родителей», получивших профессиональное образование и трудоустроенных</t>
  </si>
  <si>
    <t>Доля граждан, имеющих детей, которым назначены меры социальной поддержки, в процентах от общего числа обратившихся</t>
  </si>
  <si>
    <t>Предоставление путевок на санаторно-курортное лечение, не менее 90 детей</t>
  </si>
  <si>
    <t>Предоставление путевок в загородные стационарные оздоровительные лагеря, не менее 100 детям, находящимся в трудной жизненной ситуации</t>
  </si>
  <si>
    <t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</t>
  </si>
  <si>
    <t>Повышение реальных доходов граждан пожилого возраста из числа  ветеранов, жертв политических репрессий и других категорий граждан за счет  предоставления мер социальной поддержки:  доля объема выплаченных сумм на меры социальной поддержки к объему начисленных сумм на меры социальной поддержки</t>
  </si>
  <si>
    <t>29. Крепкая семья на 2017-2019 годы</t>
  </si>
  <si>
    <t>Социализация семей, воспитывающих детей-инвалидов, многодетных семей, охваченных реабилитационными мероприятиями и получивших различные виды помощи</t>
  </si>
  <si>
    <t>30. Социальная поддержка населения Карталинского муниципального района на 2017-2019 годы</t>
  </si>
  <si>
    <t>Предоставление субсидий общественным организациям, ветеранам (Совет ветеранов, КРООВБД "Звезда", МООИ КМР ЧООО ВОИ)</t>
  </si>
  <si>
    <t>Оказание адресной социальной помощи малообеспеченным гражданам и гражданам, оказавшимся в трудной жизненной ситуации, в т. ч.</t>
  </si>
  <si>
    <t>оказание единовременного соц.пособия в денежной форме малообеспеченным гражданам и гражданам, оказавшимся в трудной жизненной ситуации</t>
  </si>
  <si>
    <t>Оказание натуральной помощи отдельным категориям граждан</t>
  </si>
  <si>
    <t>Выплаты Почётным гражданам</t>
  </si>
  <si>
    <t>Проведение мероприятий (День Победы, День памяти и скорби, Фестиваль ветеранов боевых действий)</t>
  </si>
  <si>
    <t>Предоставление мер соц.поддержки по проезду в пригородном автомобильном транстпорте общего пользования по решениям Собрания депутатов КМР, в том числе:</t>
  </si>
  <si>
    <t>Для учащихся из многодетных малообеспеченных семей</t>
  </si>
  <si>
    <t>пенсионерам по старости</t>
  </si>
  <si>
    <t>31. Управление муниципальным имуществом Карталинского муниципального района, оформление права собственности на движимое и недвижимое имущество Карталинским муниципальным районом на 2017-2019 годы (Управление по имущественной и земельной политике Карталинского муниципального района)</t>
  </si>
  <si>
    <t>Количество оформленного в собственность КМР движимого и недвижимого имущества</t>
  </si>
  <si>
    <t>Количество заключённых договоров аренды муниципального имущества</t>
  </si>
  <si>
    <t>Количество заключённых договоров аренды земельных участков</t>
  </si>
  <si>
    <t>Приобретение земельных участков в собственность КМР</t>
  </si>
  <si>
    <t>Проведение строительно-технической экспертизы объектов недвижимого имущества</t>
  </si>
  <si>
    <t>32. Приобретение движимого и недвижимого имущества для муниципального образования Карталинский муниципальный район на 2014-2017 годы (Управление по имущественной и земельной политике Карталинского муниципального района)</t>
  </si>
  <si>
    <t>Количество приобретённого движимого и недвижимого имущества</t>
  </si>
  <si>
    <t>33. Приобретение жилищного фонда, предоставляемого по договорам специализированного (служебного) найма работникам бюджетной сферы Карталинского муниципального района на 2016-2018 годы (Управление по имущественной и земельной политике Карталинского муниципального района)</t>
  </si>
  <si>
    <t>Приобретение жилого помещения, площадью не менее 48 кв. м.</t>
  </si>
  <si>
    <t>Приобретение двухкомнатной квартиры</t>
  </si>
  <si>
    <t>Приобретение однокомнатной квартиры</t>
  </si>
  <si>
    <t>34. Капитальный ремонт гидротехнических сооружений Карталинского муниципального района на 2016-2020 годы (Управление строительства, инфраструктуры и жилищно-коммунального хозяйства Карталинского муниципального района)</t>
  </si>
  <si>
    <t>Количество ГТС с неудовлетворительным и опасным уровнем безопасности, приведённых в безопасное техническое состояние</t>
  </si>
  <si>
    <t>Доля ГТС с неудовлетворительным уровнем безопасности, приведённых в безопасное техническое состояние &lt;…&gt;</t>
  </si>
  <si>
    <t>Доля населения, проживающего на подверженных негативному воздействию вод территориях, защищённого в результате проведения мероприятий по повышению защищённости от негативного воздействия вод, в общем количестве населения, проживающего на территории Южно-Степного с/п</t>
  </si>
  <si>
    <t>35. Развитие дорожного хозяйства в Карталинском муниципальном районе на 2017-2020 годы (Управление строительства, инфраструктуры и жилищно-коммунального хозяйства Карталинского муниципального района)</t>
  </si>
  <si>
    <t>Протяжённость отремонтированных дорог общего пользования местного значения</t>
  </si>
  <si>
    <t>Доля автомобильных дорог общего пользования местного значения, соответсвующих нормативным требованиям к транспортно-эксплуатационным показателям</t>
  </si>
  <si>
    <t>Доля автомобильных дорог общего пользования местного значения с усовершенствованным типом покрытия</t>
  </si>
  <si>
    <t>37. Внесение в государственный кадастр недвижимости сведений о границах населённых пунктов Карталинского муниципального района Челябинской области на 2017-2020 годы (Управление строительства, инфраструктуры и жилищно-коммунального хозяйства Карталинского муниципального района)</t>
  </si>
  <si>
    <t>Количество населённых пунктов, сведения о границах которых планируется внести в ГКН за счёт средств бюджета Челябинской области на период 2017-2020 годы</t>
  </si>
  <si>
    <t>38. Устойчивое развитие сельских территорий Карталинского муниципального района Челябинской области на 2014-2020 годы (Управление строительства, инфраструктуры и жилищно-коммунального хозяйства Карталинского муниципального района)</t>
  </si>
  <si>
    <t>Количество сельских семей, получивших социальную выплату на строительство (приобретение) жилья &lt;…&gt;</t>
  </si>
  <si>
    <t>Ввод в действие распределительных газовых сетей в сельских поселениях</t>
  </si>
  <si>
    <t>Количество домов (квартир) подключённых к газу</t>
  </si>
  <si>
    <t>Количество информированного населения по вопросам безопасности жизнедеятельности</t>
  </si>
  <si>
    <t>Количество ЧС и происшествий природного и техногенного характера</t>
  </si>
  <si>
    <t>Количество происшествий на водных объектах района</t>
  </si>
  <si>
    <t>40. Создание системы оповещения и информирования населения о чрезвычайных ситуациях природного и техногенного характера на территории Карталинского муниципального района на 2015-2017 годы (Администрация Карталинского муниципального района (отдел по делам гражданской обороны и чрезвычайных ситуаций)</t>
  </si>
  <si>
    <t>Охват оповещением населения, проживающего в зонах экстренного оповещения</t>
  </si>
  <si>
    <t>Доля зон экстренного оповещения населения, в которых развёрнуты системы оповещения</t>
  </si>
  <si>
    <t>Проведение модернизации оборудования АСЦО</t>
  </si>
  <si>
    <t>Сопряжение территориальной АСЦО с Региональной АСЦО</t>
  </si>
  <si>
    <t>41. Повышение качества государственных и муниципальных услуг на базе муниципального бюджетного учреждения «Многофункциональный центр предоставления государственных и муниципальных услуг» Карталинского муниципального района на 2017-2019 годы (Муниципальное бюджетное учреждение «Многофункциональный центр предоставления государственных и муниципальных услуг» Карталинского муниципального района)</t>
  </si>
  <si>
    <t>Количество рабочих мест - "одно окно"</t>
  </si>
  <si>
    <t>Количество территориально обособленных структурных подразделений</t>
  </si>
  <si>
    <t>Количество оказанных услуг</t>
  </si>
  <si>
    <t>Внедрение единого фирменного стиля "Мои документы"</t>
  </si>
  <si>
    <t>42. Развитие сельского хозяйства Карталинского муниципального района Челябинской области на 2014-2020 годы (Управление сельского хозяйства и продовольствия Карталинского муниципального района)</t>
  </si>
  <si>
    <t>Зерновые и зернобобовые культуры, все категории хозяйств: валовый сбор (в весе после обработки)</t>
  </si>
  <si>
    <t>Тонн</t>
  </si>
  <si>
    <t>Картофель, все категории хозяйств: валовый сбор</t>
  </si>
  <si>
    <t>Овощные культуры (открытый грунт), все категории хозяйств: выловый сбор</t>
  </si>
  <si>
    <t>Внесение удобрений и проведение агрохимических работ</t>
  </si>
  <si>
    <t>Удельный вес S, засеваемой элитными семенами, в общей S посевов</t>
  </si>
  <si>
    <t>Производство продукции растениеводства в хозяйствах всех категорий (в сопоставимых ценах 2013 года)</t>
  </si>
  <si>
    <t>Млн. руб.</t>
  </si>
  <si>
    <t>Производство молока, все категории хозяйств, в т. ч. с/х организации</t>
  </si>
  <si>
    <t>Производство мяса скота и птицы на убой, все категории хозяйств, в т. ч. с/х организации</t>
  </si>
  <si>
    <t>Производство яиц, все категории хозяйств, в т. ч. с/х организации</t>
  </si>
  <si>
    <t>Тыс. штук</t>
  </si>
  <si>
    <t>Производство продукции животноводства в хозяйствах всех категорий (в сопоставимых ценах 2013 года)</t>
  </si>
  <si>
    <t>Основные с/х конкурсы, совещания (совещание передовиков, агрономическое совещание, совещания по воспроизводству стада, объезд полей)</t>
  </si>
  <si>
    <t>Проведение районного конкурса в АПК Карталинского района</t>
  </si>
  <si>
    <t>43. Управление муниципальными финансами в Карталинском муниципальном районе на 2017-2019 годы (Финансовое управление Карталинского муниципального района)</t>
  </si>
  <si>
    <t>Наличие утверждённой методики распределения дотаций на выравнивание бюджетной обеспеченности поселений</t>
  </si>
  <si>
    <t>Согласование с органами местного самоуправления исходных данных для расчётов по распределению средств местного бюджета &lt;…&gt;</t>
  </si>
  <si>
    <t>Информационная доступность расчётов по распределению средств местного &lt;…&gt;</t>
  </si>
  <si>
    <t>Величина разрыва в уровне расчётной бюджетной обеспеченности между обеспеченным и менее обеспеченным поселением после выравнивания, &lt; 2,4</t>
  </si>
  <si>
    <t>Раз</t>
  </si>
  <si>
    <t>43.2. Выравнивание бюджетной обеспеченности поселений Карталинского муниципального района на 2017-2019 годы</t>
  </si>
  <si>
    <t>43.2. Поддержка усилий органов местного самоуправления по обеспечению сбалансированности бюджетов поселений Карталинского муниципального района на 2017-2019 годы"</t>
  </si>
  <si>
    <t>Доля просроченной кредиторской задолженности по выплате заработной платы работникам муниципальных учреждений в расходах консолидированного бюджета поселений</t>
  </si>
  <si>
    <t>Отсутствие просроченной кредиторской задолженности по другим направлениям расходов &lt;…&gt;</t>
  </si>
  <si>
    <t>Удельный вес поселений, охваченных системой мониторинга исполнения бюджетов поселений</t>
  </si>
  <si>
    <t>44. Развитие информационного общества, использование информационных и коммуникационных технологий в Карталинском муниципальном районе на 2017-2019 годы (Администрация Карталинского муниципального района (отдел по экономике и муниципальным закупкам); Управление строительства, инфраструктуры и жилищно-коммунального хозяйства (отдел архитектуры и градостроительства)</t>
  </si>
  <si>
    <t>Актуализация перечня муницпальных услуг (функций)</t>
  </si>
  <si>
    <t>Приведение административных регламентов предоставления услуг (функций) в соответсвие с типовыми административными регламентами</t>
  </si>
  <si>
    <t>Актуализация перечня оказываемых муниципальных услуг (функций), планируемых к переводу в электронный вид</t>
  </si>
  <si>
    <t>Приобретение системного блока в отдел архитектуры и градостроительства Управления строительства, инфраструктуры и жилищно-коммунального хозяйства Карталинского муниципального района</t>
  </si>
  <si>
    <t>Приобретение антивирусного программного обеспечения</t>
  </si>
  <si>
    <t>Приобретение МФУ цветного лазерного в отдел архитектуры и градостроительства Управления строительства, инфраструктуры и жилищно-коммунального хозяйства Карталинского муниципального района</t>
  </si>
  <si>
    <t>45. Поддержка молодых специалистов, работающих в учреждениях социальной сферы Карталинского муниципального района, на 2016-2018 годы (Администрация КМР, Управление образования КМР, МУЗ "КГБ", Управление по делам культуры и спорта)</t>
  </si>
  <si>
    <t>Количество молодых специалистов</t>
  </si>
  <si>
    <t>Проведение мероприятий для детей группы риска к Новому году</t>
  </si>
  <si>
    <t xml:space="preserve">Организация летнего отдыха для несовершеннолетних, состоящих на учёте в ОМВД. </t>
  </si>
  <si>
    <t>Проведение спортивно-оздоровительных мероприятий</t>
  </si>
  <si>
    <t>Наименование подпрограммы муниципальной программы (ответственный)</t>
  </si>
  <si>
    <t>Соблюдение порядка и сроков разработки проекта бюджета на очередной финансовыйгод и плановый период</t>
  </si>
  <si>
    <t>Своевременное и качественное формирование отчётности об исполнении бюджета Карталинского городского поселения</t>
  </si>
  <si>
    <t>Время реагирования на поступивший сигнал о ЧС</t>
  </si>
  <si>
    <t>Мин.</t>
  </si>
  <si>
    <t>Ведение учёта объектов в сфере потребительского рынка</t>
  </si>
  <si>
    <t>Количество размещённых закупок</t>
  </si>
  <si>
    <t>Ед.</t>
  </si>
  <si>
    <t>Количество заседаний комиссии по противодействию коррупции</t>
  </si>
  <si>
    <t>1. Общегосударственные вопросы (Финансовое управление Карталинского муниципального района; Администрация Карталинского муниципального района: отдел по экономике и муниципальным закупкам, отдел по делам ГО и ЧС)</t>
  </si>
  <si>
    <t>2. Другие общегосударственные вопросы (Управление по имущественной и земельной политике Карталинского муниципального района)</t>
  </si>
  <si>
    <t>Снижение количества преступлений, совершаемых на улицах на 10%</t>
  </si>
  <si>
    <t>Снижение количества преступлений, совершаемых в общественных местах на 10%</t>
  </si>
  <si>
    <t>Повышение раскрываемости преступлений, совершённых на улице до 75%</t>
  </si>
  <si>
    <t>Повышение раскрываемости преступлений, совершённых в общественных местах до 80%</t>
  </si>
  <si>
    <t>Число установленных видеокамер (20 шт. к концу 2019 года)</t>
  </si>
  <si>
    <t>Количество оформленного в собственность КГП движимого и недвижимого имущества, земельных участков под объектами муниципальной собственности</t>
  </si>
  <si>
    <t>Оформление бесхозяйных объектов</t>
  </si>
  <si>
    <t>Количество объектов муниципальной собственности Карталинского городского поселения</t>
  </si>
  <si>
    <t>3. Национальная безопасность и правоохранительная деятельность (Администрация Карталинского муниципального района: отдел ГО и ЧС)</t>
  </si>
  <si>
    <t>Поставка пожарных гидрантов и их монтаж</t>
  </si>
  <si>
    <t>Ремонт колодцев пожарных гидрантов с установкой люков</t>
  </si>
  <si>
    <t>Приобретение табличек с указанием места нахождения пожарных гидрантов</t>
  </si>
  <si>
    <t>Установка табличек с указанием места нахождения пожарных гидрантов</t>
  </si>
  <si>
    <t>Число публикаций об обеспечении пожарной безопасности и противопожарной пропаганде в СМИ</t>
  </si>
  <si>
    <t>Количество изданных (и распространённых) листовок, иной рекламной продукции на противопожарную тематику</t>
  </si>
  <si>
    <t>4. Дорожное хозяйство (Управление строительства, инфраструктуры и жилищно-коммунального хозяйства Карталинского муниципального района)</t>
  </si>
  <si>
    <t>Доля протяжённости автомобильных дорог общего пользования местного значения, не отвечающим нормативным требованиям в общей протяжённости автомобильных дорог общего пользования</t>
  </si>
  <si>
    <t>Содержание автомобильных дорог общего пользования местного значения и автобусных остановок на территории города</t>
  </si>
  <si>
    <t>Протяжённость линий освещения на автомобильных дорогах общего пользования местного значения</t>
  </si>
  <si>
    <t>5. Другие вопросы в области национальной экономики</t>
  </si>
  <si>
    <t>5.1. Администрация Карталинского муниципального района (отдел по экономике и муниципальным закупкам)</t>
  </si>
  <si>
    <t>Количество проведённых конкурсов (выставок)</t>
  </si>
  <si>
    <t>5.2. Управление строительства, инфраструктуры и жилищно-коммунального хозяйства Карталинского муниципального района</t>
  </si>
  <si>
    <t>Корректировка правил землепользования и застройки Карталинского городского поселения</t>
  </si>
  <si>
    <t>Разработка проектов планировки и межевания территории для жилищного строительства</t>
  </si>
  <si>
    <t>Обследование и оценка технического состояния зданий и сооружений</t>
  </si>
  <si>
    <t>Разработка проектной документации на строительство централизованной ливневой канализации</t>
  </si>
  <si>
    <t>Количество помещений, расположенных в многоквартирных домах, собственником которых является МО Карталинское городское поселение</t>
  </si>
  <si>
    <t>Снижение уровня физического износа жилых помещений муниципального жилищного фонда</t>
  </si>
  <si>
    <t>Предоставление освободившихся жилых помещений в состоянии, пригодном для проживания граждан по договору социального найма</t>
  </si>
  <si>
    <t>7. Коммунальное хозяйство (Управление строительства, инфраструктуры и жилищно-коммунального хозяйства Карталинского муниципального района)</t>
  </si>
  <si>
    <t>Дол уличной водопроводной сети, нуждающейся в замене</t>
  </si>
  <si>
    <t>Количество объектов водоснабжения, построенных и реконструрируемых в отчётном году</t>
  </si>
  <si>
    <t>Количество аварий и отключений более суток на объектах коммунального хозйства</t>
  </si>
  <si>
    <t>8. Благоустройство (Управление строительства, инфраструктуры и жилищно-коммунального хозяйства Карталинского муниципального района)</t>
  </si>
  <si>
    <t>Омолаживающая и формовочная обрезка деревьев на территории городского поселения</t>
  </si>
  <si>
    <t>Установка малых форм на территории городского поселения</t>
  </si>
  <si>
    <t>Санитарная очистка (ликвидация несанкционированных свалок) на территории городского поселения</t>
  </si>
  <si>
    <t>Доля реконструрированных светоточек уличного освещения, от общего числа светоточек, установленного на территории городского поселения</t>
  </si>
  <si>
    <t>Объём потреблённой электроэнергии для осуществления уличного освещения</t>
  </si>
  <si>
    <t>кВт.ч</t>
  </si>
  <si>
    <t>9. Другие вопросы в области ЖКХ (Управление строительства, инфраструктуры и жилищно-коммунального хозяйства Карталинского муниципального района)</t>
  </si>
  <si>
    <t>Уровень газификации города Карталы</t>
  </si>
  <si>
    <t>Газификация индивидуальных домов (квартир)</t>
  </si>
  <si>
    <t>Количество молодёжи, награждённой за разработку проектов, идей, молодёжных инициатив, направленных на развитие Карталинского городского поселения</t>
  </si>
  <si>
    <t>Чел.</t>
  </si>
  <si>
    <t>Доля молодёжи в возрасте от 14 до 30 лет, вовлечённой в профилактические мероприятия, с общей численностью указанных категорий лиц</t>
  </si>
  <si>
    <t>11. Культура (Управление по делам кульутры и спорта Карталинского муниципального района)</t>
  </si>
  <si>
    <t>10. Образование (Управление образования Карталинского муниципального района)</t>
  </si>
  <si>
    <t>Количество мероприятий (МКУ "Дом культуры", "40 лет Октября")</t>
  </si>
  <si>
    <t>Количество мероприятий (МКУ "ДК "Радуга")</t>
  </si>
  <si>
    <t>Количество посетителей культурно-досуговых мероприятий (МКУ "Дом культуры", "40 лет Октября")</t>
  </si>
  <si>
    <t>Количество посетителей культурно-досуговых мероприятий (МКУ "ДК "Радуга")</t>
  </si>
  <si>
    <t>Количество участников клубных формирований (МКУ "Дом культуры", "40 лет Октября")</t>
  </si>
  <si>
    <t>Количество участников клубных формирований (МКУ "ДК "Радуга")</t>
  </si>
  <si>
    <t>Количество клубных формирований (МКУ "Дом культуры", "40 лет Октября")</t>
  </si>
  <si>
    <t>Количество клубных формирований (МКУ "ДК "Радуга")</t>
  </si>
  <si>
    <t>Доля отремонтированных зданий учреждений культуры в общем количестве зданий учреждений культуры</t>
  </si>
  <si>
    <t>Мероприятие на 2017 год не запланировано</t>
  </si>
  <si>
    <t>12. Массовый спорт (Управление по делам культуры и спорта Карталинского муниципального района)</t>
  </si>
  <si>
    <t>Количество участников спортивно-массовых мероприятий (УДКС)</t>
  </si>
  <si>
    <t>Количество проведённых мероприятий (УДКС)</t>
  </si>
  <si>
    <t>13. Другие вопросы в области социальной политки (Администрация Карталинского муниципального района)</t>
  </si>
  <si>
    <t>Оказание адресной социальной помощи малообеспеченным граданам и гражданам, оказавшимся в трудной жизненной ситуации в виде единовременного социального пособия в денежной форме</t>
  </si>
  <si>
    <t>14. Транспорт (Управление строительства, инфраструктуры и жилищно-коммунального хозяйства Карталинского муниципального района)</t>
  </si>
  <si>
    <t>Регулярность выполнения рейсов</t>
  </si>
  <si>
    <t>Сохранение действующей сети городских маршрутов</t>
  </si>
  <si>
    <t>Рост числа вовлечённых в деятельность по предупреждению правонарушений учреждений, иных организаций вех форм собственности, в том числе общественных организаций</t>
  </si>
  <si>
    <t>Доля зданий учреждений культуры, приведённых в соответсвие с нормами пожарной безопасности, в общем количестве зданий учреждений культуры</t>
  </si>
  <si>
    <t>23. Профилактика экстремизма и гармонизация межнациональных отношений на территории Карталинского муниципального района на период 2017-2019 годы (Управление по делам культуры и спорта Карталинского муниципального района)</t>
  </si>
  <si>
    <t>Финансирование не предусмотрено</t>
  </si>
  <si>
    <t>46. Реконструкция и ремонт образовательных организаций Карталинского муниципального района на 2015-2017 годы (Управление образования Карталинского муниципального района)</t>
  </si>
  <si>
    <t>Снижение удельного веса численности обучающихся в общеобразовательных организациях, расположенных на территории Карталинского муниципального района, занимающихся в зданиях, требующих капитального ремонта или реконструкции</t>
  </si>
  <si>
    <t>Доля капитально отремонтированных зданий муниципальных общеобразовательных организаций в общем количестве зданий муниципальных организаций, требующих проведения капитальных ремонтов</t>
  </si>
  <si>
    <t xml:space="preserve">Доля молодежи в возрасте от 11 до 24 лет, вовлеченных в профилактические мероприятия, в общей численности указанной категории лиц </t>
  </si>
  <si>
    <t xml:space="preserve">Количество преступлений, связанных с незаконным оборотом наркотиков, выявленных правоохранительными органами, по отношению к базовому году </t>
  </si>
  <si>
    <t>Доля больных наркоманией прошедших лечение и реабилитацию, длительность ремиссии у которых составляет не менее трех лет, в общей численности больных наркоманией, прошедших лечение и реабилитацию</t>
  </si>
  <si>
    <t>Доля детей в возрасте от 6 до 18 лет, подлежащих оздоровлению, охваченных различными формами отдыха, занятости детей в общей занятости детей от 6 до 18 лет</t>
  </si>
  <si>
    <t>Доля детей, находящихся в ТЖС, направленных в различные типы организаций отдыха, оздоровления и занятости детей, в общей численности детей, находящихся в ТЖС</t>
  </si>
  <si>
    <t>Количество благоустроенных дворовых территорий</t>
  </si>
  <si>
    <t>36. Формирование современной городской среды населённых пунктов Карталинского муниципального района на 2017 год (Управление строительства, инфраструктуры и жилищно-коммунального хозяйства Карталинского муниципального района, администрации с/п КМР)</t>
  </si>
  <si>
    <t xml:space="preserve">19. Профилактика преступлений и иных правонарушений в Карталинском муниципальном районе на 2016-2018 годы (администрация КМР, Управление образования КМР, Управление по делам культуры и молодёжной политики КМР, МУЗ "Карталинская городская больница", Управление социальной защиты населения КМР, </t>
  </si>
  <si>
    <t>39. Обеспечение безопасности жизнедеятельности населения Карталинского муниципального района на 2017-2019 годы (Администрация Карталинского муниципального района(отдел по делам гражданской обороны и чс)</t>
  </si>
  <si>
    <t>Оценка эффективности (пояснительная записка присутствует):</t>
  </si>
  <si>
    <t>Снижение количества семей, находящихся в социально опасном положении, трудной жизненной ситуации</t>
  </si>
  <si>
    <t>Увеличение количества семей, снятых с учёта в связи с улучшением и стабилизацией обстановки в семье (устранение факторов риска)</t>
  </si>
  <si>
    <t>Повышение уровня жизнедеятельности семей с детьми, находящихся в трудной жизненной ситуации, семей, воспитывающих детей-инвалидов, многодетных семей</t>
  </si>
  <si>
    <t>Процент</t>
  </si>
  <si>
    <t>Снижение количества преступлений, совершенных лицами, находящимися в состоянии опьянения</t>
  </si>
  <si>
    <t>Снижение количества преступлений, совершенных в общественных местах</t>
  </si>
  <si>
    <t>Тыс. кв. м.</t>
  </si>
  <si>
    <t>Без финансирования в 2017 году</t>
  </si>
  <si>
    <t>Число субъектов малого и среднего предпринимательства на 10 тысяч человек населения</t>
  </si>
  <si>
    <t>Достижение значений целевых индикаторов подпрограммы, а также использование финансовых средств, предназначенных для их достижения, перенесено на 2018 год по причине отсутствия в 2017 году должностоной единицы, необходимой для обеспечения их выполнения, и принятии такой единицы в штат в 2018 году</t>
  </si>
  <si>
    <t>Распространённость потребления табака среди взрослого населения</t>
  </si>
  <si>
    <t>Осуществляется без финансирования в 2017 году</t>
  </si>
  <si>
    <t>Потребление алкогольной продукции (в пересчёте на абсолютный алкоголь)</t>
  </si>
  <si>
    <t>Литров на душу населения в год</t>
  </si>
  <si>
    <t>Охват иммунизацией населения против вирусного гепатита  в декретированные сроки</t>
  </si>
  <si>
    <t>Охват иммунизацией нселения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</si>
  <si>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</si>
  <si>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иммунизацией населения против краснухи в декретированные сроки</t>
  </si>
  <si>
    <t>Охват иммунизацией населения против эпидемического паротита в декретированные сроки</t>
  </si>
  <si>
    <t>Число больных наркоманией, находящихся в ремиссии от 1 года до 2 лет</t>
  </si>
  <si>
    <t>На 100 больных наркоманией среднегодового контингента</t>
  </si>
  <si>
    <t>Число больных наркоманией, находящихся в ремиссии более 2 лет</t>
  </si>
  <si>
    <t>Число больных алкоголизмом, находящихся в ремиссии от 1 года до 2 лет</t>
  </si>
  <si>
    <t>На 100 больных алкоголизмом среднегодового контингента</t>
  </si>
  <si>
    <t>Число больных алкоголизмом, находящихся в ремиссии более 2 лет</t>
  </si>
  <si>
    <t>Доля больных психическими расстройствами, повторно госпитализированных в течение года</t>
  </si>
  <si>
    <t>Доля пациентов больных ЗНО, состоящих на учёте с момента установления диагноза 5 лет и более, в общем числе пациентов с ЗНО, состоящих на учёте</t>
  </si>
  <si>
    <t>Одногодичная летальность больных с ЗНО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</si>
  <si>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</si>
  <si>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Доля осложнений при сахарном диабете</t>
  </si>
  <si>
    <t>Число лиц с впервые выявленной артериальной гипертонией в текущем году</t>
  </si>
  <si>
    <t>Заболеваемость дифтерией</t>
  </si>
  <si>
    <t>На 100 тыс.населения</t>
  </si>
  <si>
    <t>Заболеваемость корью</t>
  </si>
  <si>
    <t xml:space="preserve"> На 1 млн. населения</t>
  </si>
  <si>
    <t>Заболеваемость краснухой</t>
  </si>
  <si>
    <t>На 100 тыс. населения</t>
  </si>
  <si>
    <t>Заболеваемость эпидемическим паротитом</t>
  </si>
  <si>
    <t>Заболеваемость острым вирусным гепатитом В</t>
  </si>
  <si>
    <t>Доля лиц инфицированных ВИЧ, состоящих на диспансерном  учете, от числа выявленных</t>
  </si>
  <si>
    <t>Доля абациллированных дольных туберкулезом  от общего числа больных туберкулезом с бактериовыделением</t>
  </si>
  <si>
    <t>Заболеваемость сифилисом</t>
  </si>
  <si>
    <t>Охват профилактическими медицинскими осмотрами детей</t>
  </si>
  <si>
    <t>Охват диспансеризацией пребывающих в стационарных учреждениях детей сирот и детей, находящихся в трудной жизненной ситуации, а также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</si>
  <si>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Доля осмотренных пациентов с использованием выездных форм работы в рамках диспансеризации взрослого населения</t>
  </si>
  <si>
    <t>Доля осмотренных пациентов с использованием выездных форм работы в рамках профилактических осмотров детей</t>
  </si>
  <si>
    <t>Охват диспансеризацией взрослого населения, % от плана</t>
  </si>
  <si>
    <t>Смертность от всех причин, на 1000 населения</t>
  </si>
  <si>
    <t>Отменена постановлением администрации Карталинского муниципального района от 29 ноября 2017 года № 1085</t>
  </si>
  <si>
    <t>Нормативно-правовое обеспечение духовно нравственного воспитания</t>
  </si>
  <si>
    <t>Организационно-методическое обеспечение процесса духовно-нравственного воспитания</t>
  </si>
  <si>
    <t>Формирование системы управления процессом духовно-нравственного воспитания</t>
  </si>
  <si>
    <t>Мероприятия по достижению показателей перенесены на 2018 год по причине передачи полномочий</t>
  </si>
  <si>
    <t>6. Жилищное хозяйство (Управление строительства, инфраструктуры и жилищно-коммунального хозяйства Карталинского муниципального района)</t>
  </si>
  <si>
    <t>Финансирование на 2017 год из средств областного и федерального бюджета не осуществлялось, средства местного бюджета в размере 550,06 тыс. руб. переведены на финансирование проектных работ</t>
  </si>
  <si>
    <t>Аукцион на осуществление перевозок не состоялся, средства перенесены на 2018 год</t>
  </si>
  <si>
    <t>Без финансирования в 2017 году, денежные средства в размере 91,62 тыс. руб. перенесены на 2018 год</t>
  </si>
  <si>
    <t>Сводный реестр оценки эффективности муниципальных программ Карталинского муниципального района по итогам 2017 года</t>
  </si>
  <si>
    <t>Сводный реестр оценки эффективности муниципальной программы "Реализация полномочий по решению вопросов местного значения Карталинского городского поселения на 2017-2020 годы"</t>
  </si>
  <si>
    <t>-</t>
  </si>
  <si>
    <t>Финансирование мероприятий программы перенесено на 2018 год по причине невыдержанных сроков предоставления сведений о границах населённых пунктов Карталинского муниципального района со стороны Карталинского филиала ОГУП  "Областной ЦТИ" по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</si>
</sst>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7"/>
  <sheetViews>
    <sheetView tabSelected="1" topLeftCell="A278" zoomScale="70" zoomScaleNormal="70" workbookViewId="0">
      <selection activeCell="B285" sqref="B285:J285"/>
    </sheetView>
  </sheetViews>
  <sheetFormatPr defaultRowHeight="12.75" x14ac:dyDescent="0.2"/>
  <cols>
    <col min="1" max="1" width="4.28515625" style="26" customWidth="1"/>
    <col min="2" max="2" width="22.5703125" style="26" customWidth="1"/>
    <col min="3" max="3" width="19.42578125" style="26" customWidth="1"/>
    <col min="4" max="4" width="10" style="14" customWidth="1"/>
    <col min="5" max="5" width="12" style="14" customWidth="1"/>
    <col min="6" max="6" width="12.42578125" style="14" customWidth="1"/>
    <col min="7" max="7" width="9.140625" style="14" customWidth="1"/>
    <col min="8" max="8" width="12.85546875" style="14" customWidth="1"/>
    <col min="9" max="9" width="13" style="14" customWidth="1"/>
    <col min="10" max="10" width="9.28515625" style="14" bestFit="1" customWidth="1"/>
    <col min="11" max="11" width="12.140625" style="14" bestFit="1" customWidth="1"/>
    <col min="12" max="16384" width="9.140625" style="26"/>
  </cols>
  <sheetData>
    <row r="2" spans="2:11" ht="14.25" x14ac:dyDescent="0.2">
      <c r="B2" s="142" t="s">
        <v>430</v>
      </c>
      <c r="C2" s="143"/>
      <c r="D2" s="143"/>
      <c r="E2" s="143"/>
      <c r="F2" s="143"/>
      <c r="G2" s="143"/>
      <c r="H2" s="143"/>
      <c r="I2" s="143"/>
      <c r="J2" s="143"/>
      <c r="K2" s="143"/>
    </row>
    <row r="4" spans="2:11" ht="5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24</v>
      </c>
      <c r="H4" s="2" t="s">
        <v>5</v>
      </c>
      <c r="I4" s="2" t="s">
        <v>6</v>
      </c>
      <c r="J4" s="2" t="s">
        <v>25</v>
      </c>
      <c r="K4" s="2" t="s">
        <v>26</v>
      </c>
    </row>
    <row r="5" spans="2:11" x14ac:dyDescent="0.2"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</row>
    <row r="6" spans="2:11" ht="63.75" x14ac:dyDescent="0.2">
      <c r="B6" s="102" t="s">
        <v>17</v>
      </c>
      <c r="C6" s="27" t="s">
        <v>381</v>
      </c>
      <c r="D6" s="28" t="s">
        <v>54</v>
      </c>
      <c r="E6" s="22">
        <v>160</v>
      </c>
      <c r="F6" s="22">
        <v>171.22</v>
      </c>
      <c r="G6" s="22">
        <f>F6/E6</f>
        <v>1.070125</v>
      </c>
      <c r="H6" s="95">
        <v>100</v>
      </c>
      <c r="I6" s="95">
        <v>100</v>
      </c>
      <c r="J6" s="22">
        <f>I6/H6</f>
        <v>1</v>
      </c>
      <c r="K6" s="22">
        <f>G6/J6</f>
        <v>1.070125</v>
      </c>
    </row>
    <row r="7" spans="2:11" ht="191.25" x14ac:dyDescent="0.2">
      <c r="B7" s="104"/>
      <c r="C7" s="29" t="s">
        <v>18</v>
      </c>
      <c r="D7" s="28" t="s">
        <v>376</v>
      </c>
      <c r="E7" s="22">
        <v>10</v>
      </c>
      <c r="F7" s="22">
        <v>10.78</v>
      </c>
      <c r="G7" s="22">
        <f t="shared" ref="G7" si="0">F7/E7</f>
        <v>1.0779999999999998</v>
      </c>
      <c r="H7" s="72"/>
      <c r="I7" s="72"/>
      <c r="J7" s="22">
        <f>I6/H6</f>
        <v>1</v>
      </c>
      <c r="K7" s="22">
        <f>G7/J7</f>
        <v>1.0779999999999998</v>
      </c>
    </row>
    <row r="8" spans="2:11" ht="14.25" x14ac:dyDescent="0.2">
      <c r="B8" s="75" t="s">
        <v>20</v>
      </c>
      <c r="C8" s="76"/>
      <c r="D8" s="76"/>
      <c r="E8" s="76"/>
      <c r="F8" s="76"/>
      <c r="G8" s="76"/>
      <c r="H8" s="76"/>
      <c r="I8" s="76"/>
      <c r="J8" s="77"/>
      <c r="K8" s="1">
        <f>K6+K7</f>
        <v>2.1481249999999998</v>
      </c>
    </row>
    <row r="9" spans="2:11" ht="14.25" x14ac:dyDescent="0.2">
      <c r="B9" s="75" t="s">
        <v>21</v>
      </c>
      <c r="C9" s="76"/>
      <c r="D9" s="76"/>
      <c r="E9" s="76"/>
      <c r="F9" s="76"/>
      <c r="G9" s="76"/>
      <c r="H9" s="76"/>
      <c r="I9" s="76"/>
      <c r="J9" s="77"/>
      <c r="K9" s="1">
        <f>K8/2</f>
        <v>1.0740624999999999</v>
      </c>
    </row>
    <row r="10" spans="2:11" ht="114.75" x14ac:dyDescent="0.2">
      <c r="B10" s="144" t="s">
        <v>22</v>
      </c>
      <c r="C10" s="30" t="s">
        <v>23</v>
      </c>
      <c r="D10" s="6" t="s">
        <v>19</v>
      </c>
      <c r="E10" s="6">
        <f>100</f>
        <v>100</v>
      </c>
      <c r="F10" s="6">
        <v>91.43</v>
      </c>
      <c r="G10" s="6">
        <f>F10/E10</f>
        <v>0.91430000000000011</v>
      </c>
      <c r="H10" s="147">
        <v>4548.8</v>
      </c>
      <c r="I10" s="147">
        <v>4668.9140900000002</v>
      </c>
      <c r="J10" s="6">
        <f>I10/H10</f>
        <v>1.0264056652303903</v>
      </c>
      <c r="K10" s="6">
        <f>G10/J10</f>
        <v>0.89077840367801686</v>
      </c>
    </row>
    <row r="11" spans="2:11" ht="51" x14ac:dyDescent="0.2">
      <c r="B11" s="145"/>
      <c r="C11" s="30" t="s">
        <v>27</v>
      </c>
      <c r="D11" s="6" t="s">
        <v>19</v>
      </c>
      <c r="E11" s="6">
        <v>17</v>
      </c>
      <c r="F11" s="6">
        <v>37.1</v>
      </c>
      <c r="G11" s="6">
        <f t="shared" ref="G11:G15" si="1">F11/E11</f>
        <v>2.1823529411764708</v>
      </c>
      <c r="H11" s="148"/>
      <c r="I11" s="148"/>
      <c r="J11" s="6">
        <f>I10/H10</f>
        <v>1.0264056652303903</v>
      </c>
      <c r="K11" s="6">
        <f t="shared" ref="K11:K12" si="2">G11/J11</f>
        <v>2.1262089786757099</v>
      </c>
    </row>
    <row r="12" spans="2:11" ht="63.75" x14ac:dyDescent="0.2">
      <c r="B12" s="145"/>
      <c r="C12" s="30" t="s">
        <v>28</v>
      </c>
      <c r="D12" s="6" t="s">
        <v>19</v>
      </c>
      <c r="E12" s="6">
        <v>98</v>
      </c>
      <c r="F12" s="6">
        <v>91.43</v>
      </c>
      <c r="G12" s="6">
        <f t="shared" si="1"/>
        <v>0.93295918367346942</v>
      </c>
      <c r="H12" s="148"/>
      <c r="I12" s="148"/>
      <c r="J12" s="6">
        <f>I10/H10</f>
        <v>1.0264056652303903</v>
      </c>
      <c r="K12" s="6">
        <f t="shared" si="2"/>
        <v>0.9089575547734865</v>
      </c>
    </row>
    <row r="13" spans="2:11" ht="63.75" x14ac:dyDescent="0.2">
      <c r="B13" s="145"/>
      <c r="C13" s="30" t="s">
        <v>29</v>
      </c>
      <c r="D13" s="6" t="s">
        <v>19</v>
      </c>
      <c r="E13" s="6">
        <v>8</v>
      </c>
      <c r="F13" s="6">
        <v>0</v>
      </c>
      <c r="G13" s="6">
        <f>1</f>
        <v>1</v>
      </c>
      <c r="H13" s="148"/>
      <c r="I13" s="148"/>
      <c r="J13" s="6">
        <f>I10/H10</f>
        <v>1.0264056652303903</v>
      </c>
      <c r="K13" s="6">
        <f>G13/J13</f>
        <v>0.97427365599695592</v>
      </c>
    </row>
    <row r="14" spans="2:11" ht="76.5" x14ac:dyDescent="0.2">
      <c r="B14" s="145"/>
      <c r="C14" s="30" t="s">
        <v>30</v>
      </c>
      <c r="D14" s="6" t="s">
        <v>19</v>
      </c>
      <c r="E14" s="6">
        <v>0</v>
      </c>
      <c r="F14" s="6">
        <v>0</v>
      </c>
      <c r="G14" s="6">
        <f>1</f>
        <v>1</v>
      </c>
      <c r="H14" s="148"/>
      <c r="I14" s="148"/>
      <c r="J14" s="6">
        <f>I10/H10</f>
        <v>1.0264056652303903</v>
      </c>
      <c r="K14" s="6">
        <f>G14/J14</f>
        <v>0.97427365599695592</v>
      </c>
    </row>
    <row r="15" spans="2:11" ht="38.25" x14ac:dyDescent="0.2">
      <c r="B15" s="146"/>
      <c r="C15" s="30" t="s">
        <v>31</v>
      </c>
      <c r="D15" s="6" t="s">
        <v>19</v>
      </c>
      <c r="E15" s="6">
        <v>87</v>
      </c>
      <c r="F15" s="6">
        <v>100</v>
      </c>
      <c r="G15" s="6">
        <f t="shared" si="1"/>
        <v>1.1494252873563218</v>
      </c>
      <c r="H15" s="148"/>
      <c r="I15" s="148"/>
      <c r="J15" s="6">
        <f>I10/H10</f>
        <v>1.0264056652303903</v>
      </c>
      <c r="K15" s="6">
        <f>G15/J15</f>
        <v>1.1198547770079952</v>
      </c>
    </row>
    <row r="16" spans="2:11" ht="14.25" x14ac:dyDescent="0.2">
      <c r="B16" s="92" t="s">
        <v>20</v>
      </c>
      <c r="C16" s="93"/>
      <c r="D16" s="93"/>
      <c r="E16" s="93"/>
      <c r="F16" s="93"/>
      <c r="G16" s="93"/>
      <c r="H16" s="93"/>
      <c r="I16" s="93"/>
      <c r="J16" s="94"/>
      <c r="K16" s="7">
        <f>K10+K11+K12+K13+K14+K15</f>
        <v>6.9943470261291196</v>
      </c>
    </row>
    <row r="17" spans="2:11" ht="14.25" x14ac:dyDescent="0.2">
      <c r="B17" s="92" t="s">
        <v>21</v>
      </c>
      <c r="C17" s="93"/>
      <c r="D17" s="93"/>
      <c r="E17" s="93"/>
      <c r="F17" s="93"/>
      <c r="G17" s="93"/>
      <c r="H17" s="93"/>
      <c r="I17" s="93"/>
      <c r="J17" s="94"/>
      <c r="K17" s="7">
        <f>K16/6</f>
        <v>1.1657245043548532</v>
      </c>
    </row>
    <row r="18" spans="2:11" ht="38.25" x14ac:dyDescent="0.2">
      <c r="B18" s="144" t="s">
        <v>33</v>
      </c>
      <c r="C18" s="31" t="s">
        <v>34</v>
      </c>
      <c r="D18" s="6" t="s">
        <v>19</v>
      </c>
      <c r="E18" s="6">
        <v>67.7</v>
      </c>
      <c r="F18" s="6">
        <v>67.099999999999994</v>
      </c>
      <c r="G18" s="6">
        <f>F18/E18</f>
        <v>0.99113737075332331</v>
      </c>
      <c r="H18" s="80">
        <v>206524.9</v>
      </c>
      <c r="I18" s="80">
        <v>205283.20316</v>
      </c>
      <c r="J18" s="6">
        <f>I18/H18</f>
        <v>0.99398766521615556</v>
      </c>
      <c r="K18" s="6">
        <f>G18/J18</f>
        <v>0.99713246495648167</v>
      </c>
    </row>
    <row r="19" spans="2:11" ht="89.25" x14ac:dyDescent="0.2">
      <c r="B19" s="145"/>
      <c r="C19" s="31" t="s">
        <v>35</v>
      </c>
      <c r="D19" s="6" t="s">
        <v>36</v>
      </c>
      <c r="E19" s="6">
        <v>151</v>
      </c>
      <c r="F19" s="6">
        <v>149</v>
      </c>
      <c r="G19" s="6">
        <f t="shared" ref="G19:G20" si="3">F19/E19</f>
        <v>0.98675496688741726</v>
      </c>
      <c r="H19" s="81"/>
      <c r="I19" s="81"/>
      <c r="J19" s="6">
        <f>I18/H18</f>
        <v>0.99398766521615556</v>
      </c>
      <c r="K19" s="6">
        <f t="shared" ref="K19:K20" si="4">G19/J19</f>
        <v>0.99272355323728745</v>
      </c>
    </row>
    <row r="20" spans="2:11" ht="51" x14ac:dyDescent="0.2">
      <c r="B20" s="149"/>
      <c r="C20" s="31" t="s">
        <v>37</v>
      </c>
      <c r="D20" s="6" t="s">
        <v>19</v>
      </c>
      <c r="E20" s="6">
        <v>100</v>
      </c>
      <c r="F20" s="6">
        <v>100</v>
      </c>
      <c r="G20" s="6">
        <f t="shared" si="3"/>
        <v>1</v>
      </c>
      <c r="H20" s="82"/>
      <c r="I20" s="82"/>
      <c r="J20" s="6">
        <f>I18/H18</f>
        <v>0.99398766521615556</v>
      </c>
      <c r="K20" s="6">
        <f t="shared" si="4"/>
        <v>1.0060487016028885</v>
      </c>
    </row>
    <row r="21" spans="2:11" ht="14.25" x14ac:dyDescent="0.2">
      <c r="B21" s="92" t="s">
        <v>20</v>
      </c>
      <c r="C21" s="93"/>
      <c r="D21" s="93"/>
      <c r="E21" s="93"/>
      <c r="F21" s="93"/>
      <c r="G21" s="93"/>
      <c r="H21" s="93"/>
      <c r="I21" s="93"/>
      <c r="J21" s="94"/>
      <c r="K21" s="7">
        <f>K18+K19+K20</f>
        <v>2.9959047197966577</v>
      </c>
    </row>
    <row r="22" spans="2:11" ht="14.25" x14ac:dyDescent="0.2">
      <c r="B22" s="92" t="s">
        <v>21</v>
      </c>
      <c r="C22" s="93"/>
      <c r="D22" s="93"/>
      <c r="E22" s="93"/>
      <c r="F22" s="93"/>
      <c r="G22" s="93"/>
      <c r="H22" s="93"/>
      <c r="I22" s="93"/>
      <c r="J22" s="94"/>
      <c r="K22" s="7">
        <f>K21/3</f>
        <v>0.99863490659888587</v>
      </c>
    </row>
    <row r="23" spans="2:11" ht="191.25" x14ac:dyDescent="0.2">
      <c r="B23" s="137" t="s">
        <v>38</v>
      </c>
      <c r="C23" s="32" t="s">
        <v>39</v>
      </c>
      <c r="D23" s="22" t="s">
        <v>19</v>
      </c>
      <c r="E23" s="33">
        <v>100</v>
      </c>
      <c r="F23" s="33">
        <v>100</v>
      </c>
      <c r="G23" s="33">
        <f>F23/E23</f>
        <v>1</v>
      </c>
      <c r="H23" s="83">
        <v>349489.8</v>
      </c>
      <c r="I23" s="83">
        <v>341689.9</v>
      </c>
      <c r="J23" s="83">
        <f>I23/H23</f>
        <v>0.97768203821685218</v>
      </c>
      <c r="K23" s="33">
        <f>G23/J23</f>
        <v>1.0228274233449686</v>
      </c>
    </row>
    <row r="24" spans="2:11" ht="267.75" x14ac:dyDescent="0.2">
      <c r="B24" s="138"/>
      <c r="C24" s="32" t="s">
        <v>40</v>
      </c>
      <c r="D24" s="22" t="s">
        <v>19</v>
      </c>
      <c r="E24" s="33">
        <v>10</v>
      </c>
      <c r="F24" s="33">
        <v>7</v>
      </c>
      <c r="G24" s="33">
        <f t="shared" ref="G24:G32" si="5">F24/E24</f>
        <v>0.7</v>
      </c>
      <c r="H24" s="84"/>
      <c r="I24" s="84"/>
      <c r="J24" s="84"/>
      <c r="K24" s="33">
        <f>G24/J23</f>
        <v>0.715979196341478</v>
      </c>
    </row>
    <row r="25" spans="2:11" ht="114.75" x14ac:dyDescent="0.2">
      <c r="B25" s="138"/>
      <c r="C25" s="32" t="s">
        <v>41</v>
      </c>
      <c r="D25" s="22" t="s">
        <v>19</v>
      </c>
      <c r="E25" s="33">
        <v>60</v>
      </c>
      <c r="F25" s="33">
        <v>61</v>
      </c>
      <c r="G25" s="33">
        <f t="shared" si="5"/>
        <v>1.0166666666666666</v>
      </c>
      <c r="H25" s="84"/>
      <c r="I25" s="84"/>
      <c r="J25" s="84"/>
      <c r="K25" s="33">
        <f>G25/J23</f>
        <v>1.0398745470673847</v>
      </c>
    </row>
    <row r="26" spans="2:11" ht="165.75" x14ac:dyDescent="0.2">
      <c r="B26" s="138"/>
      <c r="C26" s="32" t="s">
        <v>42</v>
      </c>
      <c r="D26" s="22" t="s">
        <v>19</v>
      </c>
      <c r="E26" s="33">
        <v>49</v>
      </c>
      <c r="F26" s="33">
        <v>50</v>
      </c>
      <c r="G26" s="33">
        <f t="shared" si="5"/>
        <v>1.0204081632653061</v>
      </c>
      <c r="H26" s="84"/>
      <c r="I26" s="84"/>
      <c r="J26" s="84"/>
      <c r="K26" s="33">
        <f>G26/J23</f>
        <v>1.0437014523928252</v>
      </c>
    </row>
    <row r="27" spans="2:11" ht="165.75" x14ac:dyDescent="0.2">
      <c r="B27" s="138"/>
      <c r="C27" s="32" t="s">
        <v>43</v>
      </c>
      <c r="D27" s="22" t="s">
        <v>19</v>
      </c>
      <c r="E27" s="33">
        <v>80</v>
      </c>
      <c r="F27" s="33">
        <v>80</v>
      </c>
      <c r="G27" s="33">
        <f t="shared" si="5"/>
        <v>1</v>
      </c>
      <c r="H27" s="84"/>
      <c r="I27" s="84"/>
      <c r="J27" s="84"/>
      <c r="K27" s="33">
        <f>G27/J23</f>
        <v>1.0228274233449686</v>
      </c>
    </row>
    <row r="28" spans="2:11" ht="409.5" x14ac:dyDescent="0.2">
      <c r="B28" s="138"/>
      <c r="C28" s="32" t="s">
        <v>44</v>
      </c>
      <c r="D28" s="22" t="s">
        <v>19</v>
      </c>
      <c r="E28" s="33">
        <v>14</v>
      </c>
      <c r="F28" s="33">
        <v>14</v>
      </c>
      <c r="G28" s="33">
        <f t="shared" si="5"/>
        <v>1</v>
      </c>
      <c r="H28" s="84"/>
      <c r="I28" s="84"/>
      <c r="J28" s="84"/>
      <c r="K28" s="33">
        <f>G28/J23</f>
        <v>1.0228274233449686</v>
      </c>
    </row>
    <row r="29" spans="2:11" ht="395.25" x14ac:dyDescent="0.2">
      <c r="B29" s="138"/>
      <c r="C29" s="32" t="s">
        <v>45</v>
      </c>
      <c r="D29" s="22" t="s">
        <v>19</v>
      </c>
      <c r="E29" s="33">
        <v>8</v>
      </c>
      <c r="F29" s="33">
        <v>8</v>
      </c>
      <c r="G29" s="33">
        <f t="shared" si="5"/>
        <v>1</v>
      </c>
      <c r="H29" s="84"/>
      <c r="I29" s="84"/>
      <c r="J29" s="84"/>
      <c r="K29" s="33">
        <f>G29/J23</f>
        <v>1.0228274233449686</v>
      </c>
    </row>
    <row r="30" spans="2:11" ht="191.25" x14ac:dyDescent="0.2">
      <c r="B30" s="138"/>
      <c r="C30" s="32" t="s">
        <v>46</v>
      </c>
      <c r="D30" s="22" t="s">
        <v>19</v>
      </c>
      <c r="E30" s="33">
        <v>5</v>
      </c>
      <c r="F30" s="33">
        <v>5</v>
      </c>
      <c r="G30" s="33">
        <f t="shared" si="5"/>
        <v>1</v>
      </c>
      <c r="H30" s="84"/>
      <c r="I30" s="84"/>
      <c r="J30" s="84"/>
      <c r="K30" s="33">
        <f>G30/J23</f>
        <v>1.0228274233449686</v>
      </c>
    </row>
    <row r="31" spans="2:11" ht="255" x14ac:dyDescent="0.2">
      <c r="B31" s="138"/>
      <c r="C31" s="32" t="s">
        <v>47</v>
      </c>
      <c r="D31" s="22" t="s">
        <v>19</v>
      </c>
      <c r="E31" s="33">
        <v>25</v>
      </c>
      <c r="F31" s="33">
        <v>25</v>
      </c>
      <c r="G31" s="33">
        <f t="shared" si="5"/>
        <v>1</v>
      </c>
      <c r="H31" s="84"/>
      <c r="I31" s="84"/>
      <c r="J31" s="84"/>
      <c r="K31" s="33">
        <f>G31/J23</f>
        <v>1.0228274233449686</v>
      </c>
    </row>
    <row r="32" spans="2:11" ht="280.5" x14ac:dyDescent="0.2">
      <c r="B32" s="139"/>
      <c r="C32" s="32" t="s">
        <v>48</v>
      </c>
      <c r="D32" s="22" t="s">
        <v>19</v>
      </c>
      <c r="E32" s="33">
        <v>35</v>
      </c>
      <c r="F32" s="33">
        <v>46</v>
      </c>
      <c r="G32" s="33">
        <f t="shared" si="5"/>
        <v>1.3142857142857143</v>
      </c>
      <c r="H32" s="85"/>
      <c r="I32" s="85"/>
      <c r="J32" s="85"/>
      <c r="K32" s="33">
        <f>G32/J23</f>
        <v>1.3442874706819588</v>
      </c>
    </row>
    <row r="33" spans="2:11" ht="14.25" x14ac:dyDescent="0.2">
      <c r="B33" s="75" t="s">
        <v>20</v>
      </c>
      <c r="C33" s="76"/>
      <c r="D33" s="76"/>
      <c r="E33" s="76"/>
      <c r="F33" s="76"/>
      <c r="G33" s="76"/>
      <c r="H33" s="76"/>
      <c r="I33" s="76"/>
      <c r="J33" s="77"/>
      <c r="K33" s="1">
        <f>K23+K24+K25+K26+K27+K28+K30+K29+K31+K32</f>
        <v>10.280807206553456</v>
      </c>
    </row>
    <row r="34" spans="2:11" ht="14.25" x14ac:dyDescent="0.2">
      <c r="B34" s="75" t="s">
        <v>21</v>
      </c>
      <c r="C34" s="76"/>
      <c r="D34" s="76"/>
      <c r="E34" s="76"/>
      <c r="F34" s="76"/>
      <c r="G34" s="76"/>
      <c r="H34" s="76"/>
      <c r="I34" s="76"/>
      <c r="J34" s="77"/>
      <c r="K34" s="1">
        <f>K33/10</f>
        <v>1.0280807206553457</v>
      </c>
    </row>
    <row r="35" spans="2:11" ht="127.5" x14ac:dyDescent="0.2">
      <c r="B35" s="137" t="s">
        <v>49</v>
      </c>
      <c r="C35" s="34" t="s">
        <v>50</v>
      </c>
      <c r="D35" s="22" t="s">
        <v>36</v>
      </c>
      <c r="E35" s="22">
        <v>7</v>
      </c>
      <c r="F35" s="22">
        <v>9</v>
      </c>
      <c r="G35" s="22">
        <f>F35/E35</f>
        <v>1.2857142857142858</v>
      </c>
      <c r="H35" s="22">
        <v>100</v>
      </c>
      <c r="I35" s="22">
        <v>49.715000000000003</v>
      </c>
      <c r="J35" s="22">
        <f>H35/I35</f>
        <v>2.0114653525093029</v>
      </c>
      <c r="K35" s="22">
        <f>J35/G35</f>
        <v>1.5644730519516798</v>
      </c>
    </row>
    <row r="36" spans="2:11" ht="114.75" x14ac:dyDescent="0.2">
      <c r="B36" s="138"/>
      <c r="C36" s="34" t="s">
        <v>51</v>
      </c>
      <c r="D36" s="22" t="s">
        <v>19</v>
      </c>
      <c r="E36" s="22">
        <v>100</v>
      </c>
      <c r="F36" s="22">
        <v>100</v>
      </c>
      <c r="G36" s="22">
        <f>F36/E36</f>
        <v>1</v>
      </c>
      <c r="H36" s="86" t="s">
        <v>32</v>
      </c>
      <c r="I36" s="126"/>
      <c r="J36" s="127"/>
      <c r="K36" s="22">
        <v>1</v>
      </c>
    </row>
    <row r="37" spans="2:11" ht="102" x14ac:dyDescent="0.2">
      <c r="B37" s="139"/>
      <c r="C37" s="34" t="s">
        <v>52</v>
      </c>
      <c r="D37" s="22" t="s">
        <v>19</v>
      </c>
      <c r="E37" s="22">
        <v>100</v>
      </c>
      <c r="F37" s="22">
        <v>100</v>
      </c>
      <c r="G37" s="22">
        <f>F37/E37</f>
        <v>1</v>
      </c>
      <c r="H37" s="131"/>
      <c r="I37" s="132"/>
      <c r="J37" s="133"/>
      <c r="K37" s="22">
        <v>1</v>
      </c>
    </row>
    <row r="38" spans="2:11" ht="14.25" x14ac:dyDescent="0.2">
      <c r="B38" s="75" t="s">
        <v>20</v>
      </c>
      <c r="C38" s="76"/>
      <c r="D38" s="76"/>
      <c r="E38" s="76"/>
      <c r="F38" s="76"/>
      <c r="G38" s="76"/>
      <c r="H38" s="76"/>
      <c r="I38" s="76"/>
      <c r="J38" s="77"/>
      <c r="K38" s="1">
        <f>K35+K36+K37</f>
        <v>3.5644730519516798</v>
      </c>
    </row>
    <row r="39" spans="2:11" ht="14.25" x14ac:dyDescent="0.2">
      <c r="B39" s="75" t="s">
        <v>21</v>
      </c>
      <c r="C39" s="76"/>
      <c r="D39" s="76"/>
      <c r="E39" s="76"/>
      <c r="F39" s="76"/>
      <c r="G39" s="76"/>
      <c r="H39" s="76"/>
      <c r="I39" s="76"/>
      <c r="J39" s="77"/>
      <c r="K39" s="1">
        <f>K38/3</f>
        <v>1.1881576839838932</v>
      </c>
    </row>
    <row r="40" spans="2:11" ht="89.25" x14ac:dyDescent="0.2">
      <c r="B40" s="144" t="s">
        <v>53</v>
      </c>
      <c r="C40" s="30" t="s">
        <v>56</v>
      </c>
      <c r="D40" s="6" t="s">
        <v>54</v>
      </c>
      <c r="E40" s="6">
        <v>1</v>
      </c>
      <c r="F40" s="6">
        <v>1</v>
      </c>
      <c r="G40" s="6">
        <f>F40/E40</f>
        <v>1</v>
      </c>
      <c r="H40" s="6">
        <f>1400+5425</f>
        <v>6825</v>
      </c>
      <c r="I40" s="6">
        <v>6495.51</v>
      </c>
      <c r="J40" s="6">
        <f>I40/H40</f>
        <v>0.951723076923077</v>
      </c>
      <c r="K40" s="6">
        <f>G40/J40</f>
        <v>1.0507258090588729</v>
      </c>
    </row>
    <row r="41" spans="2:11" ht="76.5" x14ac:dyDescent="0.2">
      <c r="B41" s="145"/>
      <c r="C41" s="30" t="s">
        <v>55</v>
      </c>
      <c r="D41" s="6" t="s">
        <v>54</v>
      </c>
      <c r="E41" s="6">
        <v>0</v>
      </c>
      <c r="F41" s="6">
        <v>0</v>
      </c>
      <c r="G41" s="150" t="s">
        <v>57</v>
      </c>
      <c r="H41" s="151"/>
      <c r="I41" s="151"/>
      <c r="J41" s="151"/>
      <c r="K41" s="152"/>
    </row>
    <row r="42" spans="2:11" ht="76.5" x14ac:dyDescent="0.2">
      <c r="B42" s="145"/>
      <c r="C42" s="30" t="s">
        <v>58</v>
      </c>
      <c r="D42" s="6" t="s">
        <v>54</v>
      </c>
      <c r="E42" s="6">
        <v>0</v>
      </c>
      <c r="F42" s="6">
        <v>0</v>
      </c>
      <c r="G42" s="150" t="s">
        <v>57</v>
      </c>
      <c r="H42" s="151"/>
      <c r="I42" s="151"/>
      <c r="J42" s="151"/>
      <c r="K42" s="152"/>
    </row>
    <row r="43" spans="2:11" ht="51" x14ac:dyDescent="0.2">
      <c r="B43" s="149"/>
      <c r="C43" s="30" t="s">
        <v>59</v>
      </c>
      <c r="D43" s="6" t="s">
        <v>54</v>
      </c>
      <c r="E43" s="6">
        <v>5</v>
      </c>
      <c r="F43" s="6">
        <v>5</v>
      </c>
      <c r="G43" s="6">
        <f t="shared" ref="G43" si="6">F43/E43</f>
        <v>1</v>
      </c>
      <c r="H43" s="6">
        <f>275</f>
        <v>275</v>
      </c>
      <c r="I43" s="6">
        <f>275</f>
        <v>275</v>
      </c>
      <c r="J43" s="6">
        <f t="shared" ref="J43" si="7">I43/H43</f>
        <v>1</v>
      </c>
      <c r="K43" s="6">
        <f t="shared" ref="K43" si="8">G43/J43</f>
        <v>1</v>
      </c>
    </row>
    <row r="44" spans="2:11" ht="14.25" x14ac:dyDescent="0.2">
      <c r="B44" s="92" t="s">
        <v>20</v>
      </c>
      <c r="C44" s="93"/>
      <c r="D44" s="93"/>
      <c r="E44" s="93"/>
      <c r="F44" s="93"/>
      <c r="G44" s="93"/>
      <c r="H44" s="93"/>
      <c r="I44" s="93"/>
      <c r="J44" s="94"/>
      <c r="K44" s="7">
        <f>K40+K43</f>
        <v>2.0507258090588731</v>
      </c>
    </row>
    <row r="45" spans="2:11" ht="14.25" x14ac:dyDescent="0.2">
      <c r="B45" s="92" t="s">
        <v>21</v>
      </c>
      <c r="C45" s="93"/>
      <c r="D45" s="93"/>
      <c r="E45" s="93"/>
      <c r="F45" s="93"/>
      <c r="G45" s="93"/>
      <c r="H45" s="93"/>
      <c r="I45" s="93"/>
      <c r="J45" s="94"/>
      <c r="K45" s="7">
        <f>K44/2</f>
        <v>1.0253629045294366</v>
      </c>
    </row>
    <row r="46" spans="2:11" ht="51" x14ac:dyDescent="0.2">
      <c r="B46" s="144" t="s">
        <v>60</v>
      </c>
      <c r="C46" s="31" t="s">
        <v>61</v>
      </c>
      <c r="D46" s="6" t="s">
        <v>62</v>
      </c>
      <c r="E46" s="6">
        <v>18.96</v>
      </c>
      <c r="F46" s="6">
        <v>19.7</v>
      </c>
      <c r="G46" s="6">
        <f>E46/F46</f>
        <v>0.96243654822335034</v>
      </c>
      <c r="H46" s="80">
        <v>5583.8</v>
      </c>
      <c r="I46" s="80">
        <v>5648.9</v>
      </c>
      <c r="J46" s="80">
        <f>I46/H46</f>
        <v>1.0116587270317703</v>
      </c>
      <c r="K46" s="6">
        <f>G46/J46</f>
        <v>0.95134507567305926</v>
      </c>
    </row>
    <row r="47" spans="2:11" ht="51" x14ac:dyDescent="0.2">
      <c r="B47" s="145"/>
      <c r="C47" s="31" t="s">
        <v>63</v>
      </c>
      <c r="D47" s="6" t="s">
        <v>62</v>
      </c>
      <c r="E47" s="6">
        <v>16.28</v>
      </c>
      <c r="F47" s="6">
        <v>4.25</v>
      </c>
      <c r="G47" s="6">
        <f>E47/F47</f>
        <v>3.8305882352941181</v>
      </c>
      <c r="H47" s="81"/>
      <c r="I47" s="81"/>
      <c r="J47" s="81"/>
      <c r="K47" s="6">
        <f>G47/J46</f>
        <v>3.7864431284383331</v>
      </c>
    </row>
    <row r="48" spans="2:11" ht="51" x14ac:dyDescent="0.2">
      <c r="B48" s="145"/>
      <c r="C48" s="31" t="s">
        <v>64</v>
      </c>
      <c r="D48" s="6" t="s">
        <v>62</v>
      </c>
      <c r="E48" s="6">
        <v>3.29</v>
      </c>
      <c r="F48" s="6">
        <v>1.01</v>
      </c>
      <c r="G48" s="6">
        <f>E48/F48</f>
        <v>3.2574257425742577</v>
      </c>
      <c r="H48" s="81"/>
      <c r="I48" s="81"/>
      <c r="J48" s="81"/>
      <c r="K48" s="6">
        <f>G48/J46</f>
        <v>3.219885970965346</v>
      </c>
    </row>
    <row r="49" spans="2:11" ht="76.5" x14ac:dyDescent="0.2">
      <c r="B49" s="145"/>
      <c r="C49" s="31" t="s">
        <v>65</v>
      </c>
      <c r="D49" s="6" t="s">
        <v>62</v>
      </c>
      <c r="E49" s="6">
        <v>13.97</v>
      </c>
      <c r="F49" s="6">
        <v>5.13</v>
      </c>
      <c r="G49" s="6">
        <f t="shared" ref="G49" si="9">F49/E49</f>
        <v>0.36721546170365066</v>
      </c>
      <c r="H49" s="81"/>
      <c r="I49" s="81"/>
      <c r="J49" s="81"/>
      <c r="K49" s="6">
        <f>G49/J46</f>
        <v>0.36298353574339159</v>
      </c>
    </row>
    <row r="50" spans="2:11" ht="63.75" x14ac:dyDescent="0.2">
      <c r="B50" s="149"/>
      <c r="C50" s="31" t="s">
        <v>66</v>
      </c>
      <c r="D50" s="6" t="s">
        <v>62</v>
      </c>
      <c r="E50" s="6">
        <v>0</v>
      </c>
      <c r="F50" s="6">
        <v>0</v>
      </c>
      <c r="G50" s="6">
        <v>1</v>
      </c>
      <c r="H50" s="82"/>
      <c r="I50" s="82"/>
      <c r="J50" s="82"/>
      <c r="K50" s="6">
        <f>G50/J46</f>
        <v>0.98847563242401193</v>
      </c>
    </row>
    <row r="51" spans="2:11" ht="14.25" x14ac:dyDescent="0.2">
      <c r="B51" s="92" t="s">
        <v>20</v>
      </c>
      <c r="C51" s="93"/>
      <c r="D51" s="93"/>
      <c r="E51" s="93"/>
      <c r="F51" s="93"/>
      <c r="G51" s="93"/>
      <c r="H51" s="93"/>
      <c r="I51" s="93"/>
      <c r="J51" s="94"/>
      <c r="K51" s="7">
        <f>K46+K47+K48+K49+K50</f>
        <v>9.3091333432441417</v>
      </c>
    </row>
    <row r="52" spans="2:11" ht="14.25" x14ac:dyDescent="0.2">
      <c r="B52" s="92" t="s">
        <v>21</v>
      </c>
      <c r="C52" s="93"/>
      <c r="D52" s="93"/>
      <c r="E52" s="93"/>
      <c r="F52" s="93"/>
      <c r="G52" s="93"/>
      <c r="H52" s="93"/>
      <c r="I52" s="93"/>
      <c r="J52" s="94"/>
      <c r="K52" s="7">
        <f>K51/5</f>
        <v>1.8618266686488283</v>
      </c>
    </row>
    <row r="53" spans="2:11" ht="75.75" customHeight="1" x14ac:dyDescent="0.2">
      <c r="B53" s="137" t="s">
        <v>75</v>
      </c>
      <c r="C53" s="35" t="s">
        <v>76</v>
      </c>
      <c r="D53" s="22" t="s">
        <v>67</v>
      </c>
      <c r="E53" s="22">
        <v>0</v>
      </c>
      <c r="F53" s="22">
        <v>0</v>
      </c>
      <c r="G53" s="22">
        <v>1</v>
      </c>
      <c r="H53" s="95">
        <v>662.59</v>
      </c>
      <c r="I53" s="95">
        <v>613.78099999999995</v>
      </c>
      <c r="J53" s="95">
        <f>I53/H53</f>
        <v>0.92633604491465293</v>
      </c>
      <c r="K53" s="22">
        <f>G53/J53</f>
        <v>1.0795218489982585</v>
      </c>
    </row>
    <row r="54" spans="2:11" ht="43.5" customHeight="1" x14ac:dyDescent="0.2">
      <c r="B54" s="138"/>
      <c r="C54" s="35" t="s">
        <v>68</v>
      </c>
      <c r="D54" s="22" t="s">
        <v>69</v>
      </c>
      <c r="E54" s="22">
        <v>10.4</v>
      </c>
      <c r="F54" s="22">
        <v>10.4</v>
      </c>
      <c r="G54" s="22">
        <v>1</v>
      </c>
      <c r="H54" s="105"/>
      <c r="I54" s="105"/>
      <c r="J54" s="105"/>
      <c r="K54" s="22">
        <f>G54/J53</f>
        <v>1.0795218489982585</v>
      </c>
    </row>
    <row r="55" spans="2:11" ht="27" customHeight="1" x14ac:dyDescent="0.2">
      <c r="B55" s="138"/>
      <c r="C55" s="35" t="s">
        <v>70</v>
      </c>
      <c r="D55" s="22" t="s">
        <v>71</v>
      </c>
      <c r="E55" s="22">
        <v>56000</v>
      </c>
      <c r="F55" s="22">
        <v>56000</v>
      </c>
      <c r="G55" s="22">
        <v>1</v>
      </c>
      <c r="H55" s="105"/>
      <c r="I55" s="105"/>
      <c r="J55" s="105"/>
      <c r="K55" s="22">
        <f>G55/J53</f>
        <v>1.0795218489982585</v>
      </c>
    </row>
    <row r="56" spans="2:11" ht="28.5" customHeight="1" x14ac:dyDescent="0.2">
      <c r="B56" s="138"/>
      <c r="C56" s="35" t="s">
        <v>72</v>
      </c>
      <c r="D56" s="22" t="s">
        <v>73</v>
      </c>
      <c r="E56" s="22">
        <v>35500</v>
      </c>
      <c r="F56" s="22">
        <v>35500</v>
      </c>
      <c r="G56" s="22">
        <v>1</v>
      </c>
      <c r="H56" s="105"/>
      <c r="I56" s="105"/>
      <c r="J56" s="105"/>
      <c r="K56" s="22">
        <f>G56/J53</f>
        <v>1.0795218489982585</v>
      </c>
    </row>
    <row r="57" spans="2:11" ht="45.75" customHeight="1" x14ac:dyDescent="0.2">
      <c r="B57" s="153"/>
      <c r="C57" s="35" t="s">
        <v>74</v>
      </c>
      <c r="D57" s="22" t="s">
        <v>71</v>
      </c>
      <c r="E57" s="22">
        <v>16000</v>
      </c>
      <c r="F57" s="22">
        <v>16000</v>
      </c>
      <c r="G57" s="22">
        <v>1</v>
      </c>
      <c r="H57" s="106"/>
      <c r="I57" s="106"/>
      <c r="J57" s="106"/>
      <c r="K57" s="22">
        <f>G57/J53</f>
        <v>1.0795218489982585</v>
      </c>
    </row>
    <row r="58" spans="2:11" ht="14.25" x14ac:dyDescent="0.2">
      <c r="B58" s="75" t="s">
        <v>20</v>
      </c>
      <c r="C58" s="76"/>
      <c r="D58" s="76"/>
      <c r="E58" s="76"/>
      <c r="F58" s="76"/>
      <c r="G58" s="76"/>
      <c r="H58" s="76"/>
      <c r="I58" s="76"/>
      <c r="J58" s="77"/>
      <c r="K58" s="1">
        <f>K53+K54+K55+K56+K57</f>
        <v>5.3976092449912922</v>
      </c>
    </row>
    <row r="59" spans="2:11" ht="14.25" x14ac:dyDescent="0.2">
      <c r="B59" s="75" t="s">
        <v>21</v>
      </c>
      <c r="C59" s="76"/>
      <c r="D59" s="76"/>
      <c r="E59" s="76"/>
      <c r="F59" s="76"/>
      <c r="G59" s="76"/>
      <c r="H59" s="76"/>
      <c r="I59" s="76"/>
      <c r="J59" s="77"/>
      <c r="K59" s="1">
        <f>K58/5</f>
        <v>1.0795218489982585</v>
      </c>
    </row>
    <row r="60" spans="2:11" ht="32.25" customHeight="1" x14ac:dyDescent="0.2">
      <c r="B60" s="78" t="s">
        <v>77</v>
      </c>
      <c r="C60" s="140"/>
      <c r="D60" s="140"/>
      <c r="E60" s="140"/>
      <c r="F60" s="140"/>
      <c r="G60" s="140"/>
      <c r="H60" s="140"/>
      <c r="I60" s="140"/>
      <c r="J60" s="140"/>
      <c r="K60" s="135"/>
    </row>
    <row r="61" spans="2:11" ht="63.75" x14ac:dyDescent="0.2">
      <c r="B61" s="137" t="s">
        <v>78</v>
      </c>
      <c r="C61" s="34" t="s">
        <v>79</v>
      </c>
      <c r="D61" s="22" t="s">
        <v>80</v>
      </c>
      <c r="E61" s="22">
        <v>0</v>
      </c>
      <c r="F61" s="22">
        <v>0</v>
      </c>
      <c r="G61" s="22">
        <f>1</f>
        <v>1</v>
      </c>
      <c r="H61" s="95">
        <v>48.86</v>
      </c>
      <c r="I61" s="95">
        <v>48.86</v>
      </c>
      <c r="J61" s="22">
        <f>I61/H61</f>
        <v>1</v>
      </c>
      <c r="K61" s="22">
        <f>G61/J61</f>
        <v>1</v>
      </c>
    </row>
    <row r="62" spans="2:11" ht="51" x14ac:dyDescent="0.2">
      <c r="B62" s="138"/>
      <c r="C62" s="34" t="s">
        <v>81</v>
      </c>
      <c r="D62" s="22" t="s">
        <v>67</v>
      </c>
      <c r="E62" s="22">
        <v>1</v>
      </c>
      <c r="F62" s="22">
        <v>1</v>
      </c>
      <c r="G62" s="22">
        <f>F62/E62</f>
        <v>1</v>
      </c>
      <c r="H62" s="71"/>
      <c r="I62" s="71"/>
      <c r="J62" s="22">
        <f>I61/H61</f>
        <v>1</v>
      </c>
      <c r="K62" s="22">
        <f>G62/J62</f>
        <v>1</v>
      </c>
    </row>
    <row r="63" spans="2:11" ht="51" x14ac:dyDescent="0.2">
      <c r="B63" s="138"/>
      <c r="C63" s="34" t="s">
        <v>82</v>
      </c>
      <c r="D63" s="22" t="s">
        <v>80</v>
      </c>
      <c r="E63" s="22">
        <v>9.1379999999999999</v>
      </c>
      <c r="F63" s="22">
        <v>9.1379999999999999</v>
      </c>
      <c r="G63" s="22">
        <f>F63/E63</f>
        <v>1</v>
      </c>
      <c r="H63" s="71"/>
      <c r="I63" s="71"/>
      <c r="J63" s="22">
        <f>I61/H61</f>
        <v>1</v>
      </c>
      <c r="K63" s="22">
        <f>G63/J63</f>
        <v>1</v>
      </c>
    </row>
    <row r="64" spans="2:11" ht="89.25" x14ac:dyDescent="0.2">
      <c r="B64" s="139"/>
      <c r="C64" s="34" t="s">
        <v>83</v>
      </c>
      <c r="D64" s="22" t="s">
        <v>67</v>
      </c>
      <c r="E64" s="22">
        <v>457</v>
      </c>
      <c r="F64" s="22">
        <v>457</v>
      </c>
      <c r="G64" s="22">
        <f>F64/E64</f>
        <v>1</v>
      </c>
      <c r="H64" s="72"/>
      <c r="I64" s="72"/>
      <c r="J64" s="22">
        <f>I61/H61</f>
        <v>1</v>
      </c>
      <c r="K64" s="22">
        <f>G64/J64</f>
        <v>1</v>
      </c>
    </row>
    <row r="65" spans="2:11" ht="14.25" x14ac:dyDescent="0.2">
      <c r="B65" s="75" t="s">
        <v>20</v>
      </c>
      <c r="C65" s="76"/>
      <c r="D65" s="76"/>
      <c r="E65" s="76"/>
      <c r="F65" s="76"/>
      <c r="G65" s="76"/>
      <c r="H65" s="76"/>
      <c r="I65" s="76"/>
      <c r="J65" s="77"/>
      <c r="K65" s="1">
        <f>K60+K61+K62+K63+K64</f>
        <v>4</v>
      </c>
    </row>
    <row r="66" spans="2:11" ht="14.25" x14ac:dyDescent="0.2">
      <c r="B66" s="75" t="s">
        <v>21</v>
      </c>
      <c r="C66" s="76"/>
      <c r="D66" s="76"/>
      <c r="E66" s="76"/>
      <c r="F66" s="76"/>
      <c r="G66" s="76"/>
      <c r="H66" s="76"/>
      <c r="I66" s="76"/>
      <c r="J66" s="77"/>
      <c r="K66" s="2">
        <f>K65/4</f>
        <v>1</v>
      </c>
    </row>
    <row r="67" spans="2:11" ht="140.25" x14ac:dyDescent="0.2">
      <c r="B67" s="32" t="s">
        <v>84</v>
      </c>
      <c r="C67" s="34" t="s">
        <v>85</v>
      </c>
      <c r="D67" s="22" t="s">
        <v>36</v>
      </c>
      <c r="E67" s="22">
        <v>0</v>
      </c>
      <c r="F67" s="78" t="s">
        <v>380</v>
      </c>
      <c r="G67" s="141"/>
      <c r="H67" s="141"/>
      <c r="I67" s="141"/>
      <c r="J67" s="141"/>
      <c r="K67" s="79"/>
    </row>
    <row r="68" spans="2:11" ht="14.25" x14ac:dyDescent="0.2">
      <c r="B68" s="75" t="s">
        <v>20</v>
      </c>
      <c r="C68" s="76"/>
      <c r="D68" s="76"/>
      <c r="E68" s="76"/>
      <c r="F68" s="76"/>
      <c r="G68" s="76"/>
      <c r="H68" s="76"/>
      <c r="I68" s="76"/>
      <c r="J68" s="77"/>
      <c r="K68" s="1">
        <f>K63+K64+K65+K66+K67</f>
        <v>7</v>
      </c>
    </row>
    <row r="69" spans="2:11" ht="14.25" x14ac:dyDescent="0.2">
      <c r="B69" s="75" t="s">
        <v>21</v>
      </c>
      <c r="C69" s="76"/>
      <c r="D69" s="76"/>
      <c r="E69" s="76"/>
      <c r="F69" s="76"/>
      <c r="G69" s="76"/>
      <c r="H69" s="76"/>
      <c r="I69" s="76"/>
      <c r="J69" s="77"/>
      <c r="K69" s="2">
        <f>K68/5</f>
        <v>1.4</v>
      </c>
    </row>
    <row r="70" spans="2:11" ht="76.5" x14ac:dyDescent="0.2">
      <c r="B70" s="32" t="s">
        <v>86</v>
      </c>
      <c r="C70" s="34" t="s">
        <v>87</v>
      </c>
      <c r="D70" s="22" t="s">
        <v>54</v>
      </c>
      <c r="E70" s="22">
        <v>10</v>
      </c>
      <c r="F70" s="22">
        <v>16</v>
      </c>
      <c r="G70" s="22">
        <f>F70/E70</f>
        <v>1.6</v>
      </c>
      <c r="H70" s="22">
        <v>21724.29</v>
      </c>
      <c r="I70" s="22">
        <v>19499.512999999999</v>
      </c>
      <c r="J70" s="22">
        <f>I70/H70</f>
        <v>0.89759034702630092</v>
      </c>
      <c r="K70" s="22">
        <f>G70/J70</f>
        <v>1.7825503642065319</v>
      </c>
    </row>
    <row r="71" spans="2:11" ht="14.25" x14ac:dyDescent="0.2">
      <c r="B71" s="75" t="s">
        <v>20</v>
      </c>
      <c r="C71" s="76"/>
      <c r="D71" s="76"/>
      <c r="E71" s="76"/>
      <c r="F71" s="76"/>
      <c r="G71" s="76"/>
      <c r="H71" s="76"/>
      <c r="I71" s="76"/>
      <c r="J71" s="77"/>
      <c r="K71" s="1">
        <f>K70</f>
        <v>1.7825503642065319</v>
      </c>
    </row>
    <row r="72" spans="2:11" ht="14.25" x14ac:dyDescent="0.2">
      <c r="B72" s="75" t="s">
        <v>21</v>
      </c>
      <c r="C72" s="76"/>
      <c r="D72" s="76"/>
      <c r="E72" s="76"/>
      <c r="F72" s="76"/>
      <c r="G72" s="76"/>
      <c r="H72" s="76"/>
      <c r="I72" s="76"/>
      <c r="J72" s="77"/>
      <c r="K72" s="1">
        <f>K71/1</f>
        <v>1.7825503642065319</v>
      </c>
    </row>
    <row r="73" spans="2:11" ht="89.25" x14ac:dyDescent="0.2">
      <c r="B73" s="32" t="s">
        <v>88</v>
      </c>
      <c r="C73" s="32" t="s">
        <v>89</v>
      </c>
      <c r="D73" s="22" t="s">
        <v>379</v>
      </c>
      <c r="E73" s="22">
        <v>41.13</v>
      </c>
      <c r="F73" s="22">
        <v>41.13</v>
      </c>
      <c r="G73" s="22">
        <f>F73/E73</f>
        <v>1</v>
      </c>
      <c r="H73" s="22">
        <v>12947</v>
      </c>
      <c r="I73" s="22">
        <v>12947</v>
      </c>
      <c r="J73" s="22">
        <f>I73/H73</f>
        <v>1</v>
      </c>
      <c r="K73" s="22">
        <f>G73/J73</f>
        <v>1</v>
      </c>
    </row>
    <row r="74" spans="2:11" ht="14.25" x14ac:dyDescent="0.2">
      <c r="B74" s="75" t="s">
        <v>20</v>
      </c>
      <c r="C74" s="76"/>
      <c r="D74" s="76"/>
      <c r="E74" s="76"/>
      <c r="F74" s="76"/>
      <c r="G74" s="76"/>
      <c r="H74" s="76"/>
      <c r="I74" s="76"/>
      <c r="J74" s="77"/>
      <c r="K74" s="1">
        <f>K73</f>
        <v>1</v>
      </c>
    </row>
    <row r="75" spans="2:11" ht="14.25" x14ac:dyDescent="0.2">
      <c r="B75" s="75" t="s">
        <v>21</v>
      </c>
      <c r="C75" s="76"/>
      <c r="D75" s="76"/>
      <c r="E75" s="76"/>
      <c r="F75" s="76"/>
      <c r="G75" s="76"/>
      <c r="H75" s="76"/>
      <c r="I75" s="76"/>
      <c r="J75" s="77"/>
      <c r="K75" s="2">
        <f>K74/1</f>
        <v>1</v>
      </c>
    </row>
    <row r="76" spans="2:11" ht="76.5" x14ac:dyDescent="0.2">
      <c r="B76" s="30" t="s">
        <v>90</v>
      </c>
      <c r="C76" s="31" t="s">
        <v>91</v>
      </c>
      <c r="D76" s="6" t="s">
        <v>69</v>
      </c>
      <c r="E76" s="6">
        <v>15</v>
      </c>
      <c r="F76" s="6">
        <v>15</v>
      </c>
      <c r="G76" s="6">
        <f>F76/E76</f>
        <v>1</v>
      </c>
      <c r="H76" s="6">
        <v>91.62</v>
      </c>
      <c r="I76" s="150" t="s">
        <v>429</v>
      </c>
      <c r="J76" s="168"/>
      <c r="K76" s="158"/>
    </row>
    <row r="77" spans="2:11" ht="14.25" x14ac:dyDescent="0.2">
      <c r="B77" s="92" t="s">
        <v>20</v>
      </c>
      <c r="C77" s="93"/>
      <c r="D77" s="93"/>
      <c r="E77" s="93"/>
      <c r="F77" s="93"/>
      <c r="G77" s="93"/>
      <c r="H77" s="93"/>
      <c r="I77" s="93"/>
      <c r="J77" s="94"/>
      <c r="K77" s="7">
        <v>1</v>
      </c>
    </row>
    <row r="78" spans="2:11" ht="14.25" x14ac:dyDescent="0.2">
      <c r="B78" s="92" t="s">
        <v>21</v>
      </c>
      <c r="C78" s="93"/>
      <c r="D78" s="93"/>
      <c r="E78" s="93"/>
      <c r="F78" s="93"/>
      <c r="G78" s="93"/>
      <c r="H78" s="93"/>
      <c r="I78" s="93"/>
      <c r="J78" s="94"/>
      <c r="K78" s="8">
        <f>K77/1</f>
        <v>1</v>
      </c>
    </row>
    <row r="79" spans="2:11" ht="25.5" x14ac:dyDescent="0.2">
      <c r="B79" s="137" t="s">
        <v>92</v>
      </c>
      <c r="C79" s="32" t="s">
        <v>93</v>
      </c>
      <c r="D79" s="22" t="s">
        <v>36</v>
      </c>
      <c r="E79" s="22">
        <v>181485</v>
      </c>
      <c r="F79" s="22">
        <v>181485</v>
      </c>
      <c r="G79" s="22">
        <f>F79/E79</f>
        <v>1</v>
      </c>
      <c r="H79" s="22">
        <v>16301.9</v>
      </c>
      <c r="I79" s="22">
        <v>16296.54</v>
      </c>
      <c r="J79" s="22">
        <f>I79/H79</f>
        <v>0.99967120397008946</v>
      </c>
      <c r="K79" s="22">
        <f>G79/J79</f>
        <v>1.0003289041722967</v>
      </c>
    </row>
    <row r="80" spans="2:11" ht="25.5" x14ac:dyDescent="0.2">
      <c r="B80" s="138"/>
      <c r="C80" s="32" t="s">
        <v>94</v>
      </c>
      <c r="D80" s="22" t="s">
        <v>36</v>
      </c>
      <c r="E80" s="22">
        <v>789</v>
      </c>
      <c r="F80" s="22">
        <v>789</v>
      </c>
      <c r="G80" s="22">
        <f t="shared" ref="G80:G85" si="10">F80/E80</f>
        <v>1</v>
      </c>
      <c r="H80" s="22">
        <v>24072.6</v>
      </c>
      <c r="I80" s="22">
        <v>23995.58</v>
      </c>
      <c r="J80" s="22">
        <f t="shared" ref="J80:J85" si="11">I80/H80</f>
        <v>0.99680051178518325</v>
      </c>
      <c r="K80" s="22">
        <f t="shared" ref="K80:K85" si="12">G80/J80</f>
        <v>1.0032097577970609</v>
      </c>
    </row>
    <row r="81" spans="2:11" ht="51" x14ac:dyDescent="0.2">
      <c r="B81" s="138"/>
      <c r="C81" s="32" t="s">
        <v>95</v>
      </c>
      <c r="D81" s="22" t="s">
        <v>36</v>
      </c>
      <c r="E81" s="22">
        <v>187</v>
      </c>
      <c r="F81" s="22">
        <v>187</v>
      </c>
      <c r="G81" s="22">
        <f t="shared" si="10"/>
        <v>1</v>
      </c>
      <c r="H81" s="22">
        <v>8652.7000000000007</v>
      </c>
      <c r="I81" s="22">
        <v>8568.5</v>
      </c>
      <c r="J81" s="22">
        <f t="shared" si="11"/>
        <v>0.99026893339651201</v>
      </c>
      <c r="K81" s="22">
        <f t="shared" si="12"/>
        <v>1.0098266907860187</v>
      </c>
    </row>
    <row r="82" spans="2:11" ht="25.5" x14ac:dyDescent="0.2">
      <c r="B82" s="138"/>
      <c r="C82" s="32" t="s">
        <v>96</v>
      </c>
      <c r="D82" s="22" t="s">
        <v>67</v>
      </c>
      <c r="E82" s="22">
        <v>12</v>
      </c>
      <c r="F82" s="22">
        <v>12</v>
      </c>
      <c r="G82" s="22">
        <f t="shared" si="10"/>
        <v>1</v>
      </c>
      <c r="H82" s="22">
        <v>2817.4</v>
      </c>
      <c r="I82" s="22">
        <v>2813.72</v>
      </c>
      <c r="J82" s="22">
        <f t="shared" si="11"/>
        <v>0.99869383119187893</v>
      </c>
      <c r="K82" s="22">
        <f t="shared" si="12"/>
        <v>1.0013078771164154</v>
      </c>
    </row>
    <row r="83" spans="2:11" ht="25.5" x14ac:dyDescent="0.2">
      <c r="B83" s="138"/>
      <c r="C83" s="32" t="s">
        <v>97</v>
      </c>
      <c r="D83" s="22" t="s">
        <v>36</v>
      </c>
      <c r="E83" s="22">
        <v>8834</v>
      </c>
      <c r="F83" s="22">
        <v>8834</v>
      </c>
      <c r="G83" s="22">
        <f t="shared" si="10"/>
        <v>1</v>
      </c>
      <c r="H83" s="22">
        <v>3027.9</v>
      </c>
      <c r="I83" s="22">
        <v>3024.75</v>
      </c>
      <c r="J83" s="22">
        <f t="shared" si="11"/>
        <v>0.99895967502229266</v>
      </c>
      <c r="K83" s="22">
        <f t="shared" si="12"/>
        <v>1.0010414083808579</v>
      </c>
    </row>
    <row r="84" spans="2:11" ht="25.5" x14ac:dyDescent="0.2">
      <c r="B84" s="138"/>
      <c r="C84" s="32" t="s">
        <v>98</v>
      </c>
      <c r="D84" s="22" t="s">
        <v>19</v>
      </c>
      <c r="E84" s="22">
        <v>100</v>
      </c>
      <c r="F84" s="22">
        <v>100</v>
      </c>
      <c r="G84" s="22">
        <f t="shared" si="10"/>
        <v>1</v>
      </c>
      <c r="H84" s="22">
        <v>3051.3</v>
      </c>
      <c r="I84" s="22">
        <v>3024.6</v>
      </c>
      <c r="J84" s="22">
        <f t="shared" si="11"/>
        <v>0.99124963130468968</v>
      </c>
      <c r="K84" s="22">
        <f t="shared" si="12"/>
        <v>1.0088276135687364</v>
      </c>
    </row>
    <row r="85" spans="2:11" ht="25.5" x14ac:dyDescent="0.2">
      <c r="B85" s="139"/>
      <c r="C85" s="32" t="s">
        <v>99</v>
      </c>
      <c r="D85" s="22" t="s">
        <v>36</v>
      </c>
      <c r="E85" s="22">
        <v>715</v>
      </c>
      <c r="F85" s="22">
        <v>715</v>
      </c>
      <c r="G85" s="22">
        <f t="shared" si="10"/>
        <v>1</v>
      </c>
      <c r="H85" s="22">
        <v>10413</v>
      </c>
      <c r="I85" s="22">
        <v>10396.76</v>
      </c>
      <c r="J85" s="22">
        <f t="shared" si="11"/>
        <v>0.99844041102468073</v>
      </c>
      <c r="K85" s="22">
        <f t="shared" si="12"/>
        <v>1.0015620250924326</v>
      </c>
    </row>
    <row r="86" spans="2:11" ht="14.25" x14ac:dyDescent="0.2">
      <c r="B86" s="75" t="s">
        <v>20</v>
      </c>
      <c r="C86" s="76"/>
      <c r="D86" s="76"/>
      <c r="E86" s="76"/>
      <c r="F86" s="76"/>
      <c r="G86" s="76"/>
      <c r="H86" s="76"/>
      <c r="I86" s="76"/>
      <c r="J86" s="77"/>
      <c r="K86" s="1">
        <f>K79+K80+K81+K82+K83+K84+K85</f>
        <v>7.0261042769138191</v>
      </c>
    </row>
    <row r="87" spans="2:11" ht="14.25" x14ac:dyDescent="0.2">
      <c r="B87" s="75" t="s">
        <v>21</v>
      </c>
      <c r="C87" s="76"/>
      <c r="D87" s="76"/>
      <c r="E87" s="76"/>
      <c r="F87" s="76"/>
      <c r="G87" s="76"/>
      <c r="H87" s="76"/>
      <c r="I87" s="76"/>
      <c r="J87" s="77"/>
      <c r="K87" s="1">
        <f>K86/7</f>
        <v>1.00372918241626</v>
      </c>
    </row>
    <row r="88" spans="2:11" ht="51" x14ac:dyDescent="0.2">
      <c r="B88" s="137" t="s">
        <v>100</v>
      </c>
      <c r="C88" s="32" t="s">
        <v>101</v>
      </c>
      <c r="D88" s="22" t="s">
        <v>36</v>
      </c>
      <c r="E88" s="22">
        <v>5489</v>
      </c>
      <c r="F88" s="22">
        <v>5489</v>
      </c>
      <c r="G88" s="22">
        <f>F88/E88</f>
        <v>1</v>
      </c>
      <c r="H88" s="95">
        <f>519.9+2000</f>
        <v>2519.9</v>
      </c>
      <c r="I88" s="95">
        <f>H88</f>
        <v>2519.9</v>
      </c>
      <c r="J88" s="95">
        <f>I88/H88</f>
        <v>1</v>
      </c>
      <c r="K88" s="22">
        <f>G88/J88</f>
        <v>1</v>
      </c>
    </row>
    <row r="89" spans="2:11" ht="38.25" x14ac:dyDescent="0.2">
      <c r="B89" s="138"/>
      <c r="C89" s="32" t="s">
        <v>102</v>
      </c>
      <c r="D89" s="22" t="s">
        <v>67</v>
      </c>
      <c r="E89" s="22">
        <v>43</v>
      </c>
      <c r="F89" s="22">
        <v>43</v>
      </c>
      <c r="G89" s="22">
        <f t="shared" ref="G89:G95" si="13">F89/E89</f>
        <v>1</v>
      </c>
      <c r="H89" s="106"/>
      <c r="I89" s="106"/>
      <c r="J89" s="106"/>
      <c r="K89" s="22">
        <f>G89/J88</f>
        <v>1</v>
      </c>
    </row>
    <row r="90" spans="2:11" ht="63.75" x14ac:dyDescent="0.2">
      <c r="B90" s="138"/>
      <c r="C90" s="32" t="s">
        <v>103</v>
      </c>
      <c r="D90" s="22" t="s">
        <v>36</v>
      </c>
      <c r="E90" s="22">
        <v>7965</v>
      </c>
      <c r="F90" s="22">
        <v>7965</v>
      </c>
      <c r="G90" s="22">
        <f t="shared" si="13"/>
        <v>1</v>
      </c>
      <c r="H90" s="95">
        <v>942.9</v>
      </c>
      <c r="I90" s="95">
        <v>942.45</v>
      </c>
      <c r="J90" s="95">
        <f>I90/H90</f>
        <v>0.99952274896595616</v>
      </c>
      <c r="K90" s="22">
        <f>G90/J90</f>
        <v>1.000477478911348</v>
      </c>
    </row>
    <row r="91" spans="2:11" ht="51" x14ac:dyDescent="0.2">
      <c r="B91" s="138"/>
      <c r="C91" s="32" t="s">
        <v>104</v>
      </c>
      <c r="D91" s="22" t="s">
        <v>67</v>
      </c>
      <c r="E91" s="22">
        <v>126</v>
      </c>
      <c r="F91" s="22">
        <v>126</v>
      </c>
      <c r="G91" s="22">
        <f t="shared" si="13"/>
        <v>1</v>
      </c>
      <c r="H91" s="105"/>
      <c r="I91" s="105"/>
      <c r="J91" s="105"/>
      <c r="K91" s="22">
        <f>G91/J90</f>
        <v>1.000477478911348</v>
      </c>
    </row>
    <row r="92" spans="2:11" ht="76.5" x14ac:dyDescent="0.2">
      <c r="B92" s="138"/>
      <c r="C92" s="32" t="s">
        <v>105</v>
      </c>
      <c r="D92" s="22" t="s">
        <v>19</v>
      </c>
      <c r="E92" s="22">
        <v>1.6</v>
      </c>
      <c r="F92" s="22">
        <v>1.6</v>
      </c>
      <c r="G92" s="22">
        <f t="shared" si="13"/>
        <v>1</v>
      </c>
      <c r="H92" s="106"/>
      <c r="I92" s="106"/>
      <c r="J92" s="106"/>
      <c r="K92" s="22">
        <f>G92/J90</f>
        <v>1.000477478911348</v>
      </c>
    </row>
    <row r="93" spans="2:11" ht="114.75" x14ac:dyDescent="0.2">
      <c r="B93" s="138"/>
      <c r="C93" s="32" t="s">
        <v>106</v>
      </c>
      <c r="D93" s="22" t="s">
        <v>19</v>
      </c>
      <c r="E93" s="22">
        <v>1.7</v>
      </c>
      <c r="F93" s="22">
        <v>1.7</v>
      </c>
      <c r="G93" s="22">
        <f t="shared" si="13"/>
        <v>1</v>
      </c>
      <c r="H93" s="95">
        <v>17502.7</v>
      </c>
      <c r="I93" s="95">
        <v>17411.93</v>
      </c>
      <c r="J93" s="95">
        <f>I93/H93</f>
        <v>0.99481394299165271</v>
      </c>
      <c r="K93" s="22">
        <f>G93/J93</f>
        <v>1.0052130924027376</v>
      </c>
    </row>
    <row r="94" spans="2:11" ht="89.25" x14ac:dyDescent="0.2">
      <c r="B94" s="138"/>
      <c r="C94" s="32" t="s">
        <v>107</v>
      </c>
      <c r="D94" s="22" t="s">
        <v>19</v>
      </c>
      <c r="E94" s="22">
        <v>6.6</v>
      </c>
      <c r="F94" s="22">
        <v>6.6</v>
      </c>
      <c r="G94" s="22">
        <f t="shared" si="13"/>
        <v>1</v>
      </c>
      <c r="H94" s="105"/>
      <c r="I94" s="105"/>
      <c r="J94" s="105"/>
      <c r="K94" s="22">
        <f>G94</f>
        <v>1</v>
      </c>
    </row>
    <row r="95" spans="2:11" ht="76.5" x14ac:dyDescent="0.2">
      <c r="B95" s="139"/>
      <c r="C95" s="32" t="s">
        <v>108</v>
      </c>
      <c r="D95" s="22" t="s">
        <v>36</v>
      </c>
      <c r="E95" s="22">
        <v>115877</v>
      </c>
      <c r="F95" s="22">
        <v>115877</v>
      </c>
      <c r="G95" s="22">
        <f t="shared" si="13"/>
        <v>1</v>
      </c>
      <c r="H95" s="106"/>
      <c r="I95" s="106"/>
      <c r="J95" s="106"/>
      <c r="K95" s="22">
        <f>G95/J93</f>
        <v>1.0052130924027376</v>
      </c>
    </row>
    <row r="96" spans="2:11" ht="14.25" x14ac:dyDescent="0.2">
      <c r="B96" s="75" t="s">
        <v>20</v>
      </c>
      <c r="C96" s="76"/>
      <c r="D96" s="76"/>
      <c r="E96" s="76"/>
      <c r="F96" s="76"/>
      <c r="G96" s="76"/>
      <c r="H96" s="76"/>
      <c r="I96" s="76"/>
      <c r="J96" s="77"/>
      <c r="K96" s="1">
        <f>K89+K88+K90+K91+K92+K93+K94+K95</f>
        <v>8.0118586215395187</v>
      </c>
    </row>
    <row r="97" spans="2:11" ht="14.25" x14ac:dyDescent="0.2">
      <c r="B97" s="75" t="s">
        <v>21</v>
      </c>
      <c r="C97" s="76"/>
      <c r="D97" s="76"/>
      <c r="E97" s="76"/>
      <c r="F97" s="76"/>
      <c r="G97" s="76"/>
      <c r="H97" s="76"/>
      <c r="I97" s="76"/>
      <c r="J97" s="77"/>
      <c r="K97" s="1">
        <f>K96/8</f>
        <v>1.0014823276924398</v>
      </c>
    </row>
    <row r="98" spans="2:11" ht="38.25" x14ac:dyDescent="0.2">
      <c r="B98" s="137" t="s">
        <v>109</v>
      </c>
      <c r="C98" s="32" t="s">
        <v>110</v>
      </c>
      <c r="D98" s="22" t="s">
        <v>111</v>
      </c>
      <c r="E98" s="22">
        <v>20.6</v>
      </c>
      <c r="F98" s="22">
        <v>20.6</v>
      </c>
      <c r="G98" s="22">
        <f>F98/E98</f>
        <v>1</v>
      </c>
      <c r="H98" s="95">
        <v>121.7</v>
      </c>
      <c r="I98" s="136">
        <v>121.7</v>
      </c>
      <c r="J98" s="22">
        <v>1</v>
      </c>
      <c r="K98" s="22">
        <f>G98/J98</f>
        <v>1</v>
      </c>
    </row>
    <row r="99" spans="2:11" ht="25.5" x14ac:dyDescent="0.2">
      <c r="B99" s="138"/>
      <c r="C99" s="32" t="s">
        <v>112</v>
      </c>
      <c r="D99" s="22" t="s">
        <v>19</v>
      </c>
      <c r="E99" s="22">
        <v>0.5</v>
      </c>
      <c r="F99" s="22">
        <v>0.5</v>
      </c>
      <c r="G99" s="22">
        <f t="shared" ref="G99:G106" si="14">F99/E99</f>
        <v>1</v>
      </c>
      <c r="H99" s="72"/>
      <c r="I99" s="72"/>
      <c r="J99" s="22">
        <f>H98/I98</f>
        <v>1</v>
      </c>
      <c r="K99" s="22">
        <f>G99/J99</f>
        <v>1</v>
      </c>
    </row>
    <row r="100" spans="2:11" ht="25.5" x14ac:dyDescent="0.2">
      <c r="B100" s="138"/>
      <c r="C100" s="32" t="s">
        <v>113</v>
      </c>
      <c r="D100" s="22" t="s">
        <v>114</v>
      </c>
      <c r="E100" s="22">
        <v>11.8</v>
      </c>
      <c r="F100" s="22">
        <v>11.8</v>
      </c>
      <c r="G100" s="22">
        <f t="shared" si="14"/>
        <v>1</v>
      </c>
      <c r="H100" s="36">
        <v>50</v>
      </c>
      <c r="I100" s="36">
        <v>50</v>
      </c>
      <c r="J100" s="22">
        <f>I100/H100</f>
        <v>1</v>
      </c>
      <c r="K100" s="22">
        <f t="shared" ref="K100:K106" si="15">G100/J100</f>
        <v>1</v>
      </c>
    </row>
    <row r="101" spans="2:11" ht="38.25" x14ac:dyDescent="0.2">
      <c r="B101" s="138"/>
      <c r="C101" s="32" t="s">
        <v>115</v>
      </c>
      <c r="D101" s="22" t="s">
        <v>19</v>
      </c>
      <c r="E101" s="22">
        <v>43.7</v>
      </c>
      <c r="F101" s="22">
        <v>43.7</v>
      </c>
      <c r="G101" s="22">
        <f t="shared" si="14"/>
        <v>1</v>
      </c>
      <c r="H101" s="154">
        <v>150.36000000000001</v>
      </c>
      <c r="I101" s="156">
        <v>150.36000000000001</v>
      </c>
      <c r="J101" s="22">
        <v>1</v>
      </c>
      <c r="K101" s="22">
        <f t="shared" si="15"/>
        <v>1</v>
      </c>
    </row>
    <row r="102" spans="2:11" ht="51" x14ac:dyDescent="0.2">
      <c r="B102" s="138"/>
      <c r="C102" s="32" t="s">
        <v>116</v>
      </c>
      <c r="D102" s="22" t="s">
        <v>19</v>
      </c>
      <c r="E102" s="22">
        <v>8.6</v>
      </c>
      <c r="F102" s="22">
        <v>8.6</v>
      </c>
      <c r="G102" s="22">
        <f t="shared" si="14"/>
        <v>1</v>
      </c>
      <c r="H102" s="155"/>
      <c r="I102" s="155"/>
      <c r="J102" s="22">
        <v>1</v>
      </c>
      <c r="K102" s="22">
        <f t="shared" si="15"/>
        <v>1</v>
      </c>
    </row>
    <row r="103" spans="2:11" ht="89.25" x14ac:dyDescent="0.2">
      <c r="B103" s="138"/>
      <c r="C103" s="32" t="s">
        <v>117</v>
      </c>
      <c r="D103" s="22" t="s">
        <v>19</v>
      </c>
      <c r="E103" s="22">
        <v>70</v>
      </c>
      <c r="F103" s="22">
        <v>70</v>
      </c>
      <c r="G103" s="22">
        <f t="shared" si="14"/>
        <v>1</v>
      </c>
      <c r="H103" s="155"/>
      <c r="I103" s="155"/>
      <c r="J103" s="22">
        <v>1</v>
      </c>
      <c r="K103" s="22">
        <f t="shared" si="15"/>
        <v>1</v>
      </c>
    </row>
    <row r="104" spans="2:11" ht="38.25" x14ac:dyDescent="0.2">
      <c r="B104" s="138"/>
      <c r="C104" s="32" t="s">
        <v>118</v>
      </c>
      <c r="D104" s="22" t="s">
        <v>54</v>
      </c>
      <c r="E104" s="22">
        <v>223</v>
      </c>
      <c r="F104" s="22">
        <v>223</v>
      </c>
      <c r="G104" s="22">
        <f t="shared" si="14"/>
        <v>1</v>
      </c>
      <c r="H104" s="95">
        <v>150.36000000000001</v>
      </c>
      <c r="I104" s="95">
        <v>150.36000000000001</v>
      </c>
      <c r="J104" s="22">
        <f t="shared" ref="J104" si="16">I104/H104</f>
        <v>1</v>
      </c>
      <c r="K104" s="22">
        <f t="shared" si="15"/>
        <v>1</v>
      </c>
    </row>
    <row r="105" spans="2:11" ht="25.5" x14ac:dyDescent="0.2">
      <c r="B105" s="138"/>
      <c r="C105" s="32" t="s">
        <v>119</v>
      </c>
      <c r="D105" s="22" t="s">
        <v>54</v>
      </c>
      <c r="E105" s="22">
        <v>14</v>
      </c>
      <c r="F105" s="22">
        <v>14</v>
      </c>
      <c r="G105" s="22">
        <f t="shared" si="14"/>
        <v>1</v>
      </c>
      <c r="H105" s="71"/>
      <c r="I105" s="71"/>
      <c r="J105" s="22">
        <v>1</v>
      </c>
      <c r="K105" s="22">
        <f t="shared" si="15"/>
        <v>1</v>
      </c>
    </row>
    <row r="106" spans="2:11" ht="38.25" x14ac:dyDescent="0.2">
      <c r="B106" s="139"/>
      <c r="C106" s="32" t="s">
        <v>120</v>
      </c>
      <c r="D106" s="22" t="s">
        <v>36</v>
      </c>
      <c r="E106" s="22">
        <v>235</v>
      </c>
      <c r="F106" s="22">
        <v>235</v>
      </c>
      <c r="G106" s="22">
        <f t="shared" si="14"/>
        <v>1</v>
      </c>
      <c r="H106" s="72"/>
      <c r="I106" s="72"/>
      <c r="J106" s="22">
        <v>1</v>
      </c>
      <c r="K106" s="22">
        <f t="shared" si="15"/>
        <v>1</v>
      </c>
    </row>
    <row r="107" spans="2:11" ht="14.25" x14ac:dyDescent="0.2">
      <c r="B107" s="75" t="s">
        <v>20</v>
      </c>
      <c r="C107" s="76"/>
      <c r="D107" s="76"/>
      <c r="E107" s="76"/>
      <c r="F107" s="76"/>
      <c r="G107" s="76"/>
      <c r="H107" s="76"/>
      <c r="I107" s="76"/>
      <c r="J107" s="77"/>
      <c r="K107" s="1">
        <f>K98+K99+K100+K101+K102+K103+K104+K105+K106</f>
        <v>9</v>
      </c>
    </row>
    <row r="108" spans="2:11" ht="14.25" x14ac:dyDescent="0.2">
      <c r="B108" s="75" t="s">
        <v>21</v>
      </c>
      <c r="C108" s="76"/>
      <c r="D108" s="76"/>
      <c r="E108" s="76"/>
      <c r="F108" s="76"/>
      <c r="G108" s="76"/>
      <c r="H108" s="76"/>
      <c r="I108" s="76"/>
      <c r="J108" s="77"/>
      <c r="K108" s="2">
        <f>K107/9</f>
        <v>1</v>
      </c>
    </row>
    <row r="109" spans="2:11" ht="89.25" customHeight="1" x14ac:dyDescent="0.2">
      <c r="B109" s="137" t="s">
        <v>121</v>
      </c>
      <c r="C109" s="32" t="s">
        <v>122</v>
      </c>
      <c r="D109" s="22" t="s">
        <v>54</v>
      </c>
      <c r="E109" s="22">
        <v>29</v>
      </c>
      <c r="F109" s="22">
        <v>29</v>
      </c>
      <c r="G109" s="22">
        <f>F109/E109</f>
        <v>1</v>
      </c>
      <c r="H109" s="22">
        <v>67</v>
      </c>
      <c r="I109" s="22">
        <v>67</v>
      </c>
      <c r="J109" s="22">
        <f>I109/H109</f>
        <v>1</v>
      </c>
      <c r="K109" s="22">
        <f>G109/J109</f>
        <v>1</v>
      </c>
    </row>
    <row r="110" spans="2:11" ht="65.25" customHeight="1" x14ac:dyDescent="0.2">
      <c r="B110" s="153"/>
      <c r="C110" s="32" t="s">
        <v>123</v>
      </c>
      <c r="D110" s="22" t="s">
        <v>54</v>
      </c>
      <c r="E110" s="22">
        <v>0</v>
      </c>
      <c r="F110" s="22">
        <v>0</v>
      </c>
      <c r="G110" s="22">
        <v>1</v>
      </c>
      <c r="H110" s="78" t="s">
        <v>57</v>
      </c>
      <c r="I110" s="79"/>
      <c r="J110" s="22">
        <v>1</v>
      </c>
      <c r="K110" s="22">
        <v>1</v>
      </c>
    </row>
    <row r="111" spans="2:11" ht="14.25" x14ac:dyDescent="0.2">
      <c r="B111" s="75" t="s">
        <v>20</v>
      </c>
      <c r="C111" s="76"/>
      <c r="D111" s="76"/>
      <c r="E111" s="76"/>
      <c r="F111" s="76"/>
      <c r="G111" s="76"/>
      <c r="H111" s="76"/>
      <c r="I111" s="76"/>
      <c r="J111" s="77"/>
      <c r="K111" s="1">
        <f>K109+K110</f>
        <v>2</v>
      </c>
    </row>
    <row r="112" spans="2:11" ht="14.25" x14ac:dyDescent="0.2">
      <c r="B112" s="75" t="s">
        <v>21</v>
      </c>
      <c r="C112" s="76"/>
      <c r="D112" s="76"/>
      <c r="E112" s="76"/>
      <c r="F112" s="76"/>
      <c r="G112" s="76"/>
      <c r="H112" s="76"/>
      <c r="I112" s="76"/>
      <c r="J112" s="77"/>
      <c r="K112" s="2">
        <f>K111/2</f>
        <v>1</v>
      </c>
    </row>
    <row r="113" spans="2:11" ht="76.5" x14ac:dyDescent="0.2">
      <c r="B113" s="137" t="s">
        <v>124</v>
      </c>
      <c r="C113" s="32" t="s">
        <v>125</v>
      </c>
      <c r="D113" s="22" t="s">
        <v>19</v>
      </c>
      <c r="E113" s="22">
        <v>2.9</v>
      </c>
      <c r="F113" s="22">
        <v>2.9</v>
      </c>
      <c r="G113" s="22">
        <f>F113/E113</f>
        <v>1</v>
      </c>
      <c r="H113" s="22">
        <v>246.53</v>
      </c>
      <c r="I113" s="22">
        <v>246.53</v>
      </c>
      <c r="J113" s="22">
        <f>I113/H113</f>
        <v>1</v>
      </c>
      <c r="K113" s="22">
        <f>G113/J113</f>
        <v>1</v>
      </c>
    </row>
    <row r="114" spans="2:11" ht="127.5" x14ac:dyDescent="0.2">
      <c r="B114" s="138"/>
      <c r="C114" s="32" t="s">
        <v>357</v>
      </c>
      <c r="D114" s="22" t="s">
        <v>19</v>
      </c>
      <c r="E114" s="22">
        <v>0</v>
      </c>
      <c r="F114" s="22">
        <v>0</v>
      </c>
      <c r="G114" s="22">
        <v>1</v>
      </c>
      <c r="H114" s="78" t="s">
        <v>57</v>
      </c>
      <c r="I114" s="135"/>
      <c r="J114" s="22">
        <v>1</v>
      </c>
      <c r="K114" s="22">
        <f t="shared" ref="K114:K115" si="17">G114/J114</f>
        <v>1</v>
      </c>
    </row>
    <row r="115" spans="2:11" ht="76.5" x14ac:dyDescent="0.2">
      <c r="B115" s="139"/>
      <c r="C115" s="32" t="s">
        <v>126</v>
      </c>
      <c r="D115" s="22" t="s">
        <v>19</v>
      </c>
      <c r="E115" s="22">
        <v>2.9</v>
      </c>
      <c r="F115" s="22">
        <v>2.9</v>
      </c>
      <c r="G115" s="22">
        <f>F115/E115</f>
        <v>1</v>
      </c>
      <c r="H115" s="22">
        <v>2704.38</v>
      </c>
      <c r="I115" s="22">
        <f>H115</f>
        <v>2704.38</v>
      </c>
      <c r="J115" s="22">
        <f>I115/H115</f>
        <v>1</v>
      </c>
      <c r="K115" s="22">
        <f t="shared" si="17"/>
        <v>1</v>
      </c>
    </row>
    <row r="116" spans="2:11" ht="14.25" x14ac:dyDescent="0.2">
      <c r="B116" s="75" t="s">
        <v>20</v>
      </c>
      <c r="C116" s="76"/>
      <c r="D116" s="76"/>
      <c r="E116" s="76"/>
      <c r="F116" s="76"/>
      <c r="G116" s="76"/>
      <c r="H116" s="76"/>
      <c r="I116" s="76"/>
      <c r="J116" s="77"/>
      <c r="K116" s="1">
        <f>K113+K114+K115</f>
        <v>3</v>
      </c>
    </row>
    <row r="117" spans="2:11" ht="14.25" x14ac:dyDescent="0.2">
      <c r="B117" s="75" t="s">
        <v>21</v>
      </c>
      <c r="C117" s="76"/>
      <c r="D117" s="76"/>
      <c r="E117" s="76"/>
      <c r="F117" s="76"/>
      <c r="G117" s="76"/>
      <c r="H117" s="76"/>
      <c r="I117" s="76"/>
      <c r="J117" s="77"/>
      <c r="K117" s="2">
        <f>K116/3</f>
        <v>1</v>
      </c>
    </row>
    <row r="118" spans="2:11" ht="76.5" x14ac:dyDescent="0.2">
      <c r="B118" s="137" t="s">
        <v>127</v>
      </c>
      <c r="C118" s="32" t="s">
        <v>128</v>
      </c>
      <c r="D118" s="22" t="s">
        <v>54</v>
      </c>
      <c r="E118" s="22">
        <v>7</v>
      </c>
      <c r="F118" s="22">
        <v>7</v>
      </c>
      <c r="G118" s="22">
        <f>F118/E118</f>
        <v>1</v>
      </c>
      <c r="H118" s="22">
        <v>183.2</v>
      </c>
      <c r="I118" s="22">
        <v>183.2</v>
      </c>
      <c r="J118" s="22">
        <f>I118/H118</f>
        <v>1</v>
      </c>
      <c r="K118" s="22">
        <f>G118/J118</f>
        <v>1</v>
      </c>
    </row>
    <row r="119" spans="2:11" ht="76.5" x14ac:dyDescent="0.2">
      <c r="B119" s="138"/>
      <c r="C119" s="32" t="s">
        <v>129</v>
      </c>
      <c r="D119" s="22" t="s">
        <v>54</v>
      </c>
      <c r="E119" s="22">
        <v>11</v>
      </c>
      <c r="F119" s="22">
        <v>11</v>
      </c>
      <c r="G119" s="22">
        <f t="shared" ref="G119:G120" si="18">F119/E119</f>
        <v>1</v>
      </c>
      <c r="H119" s="22">
        <v>306.10000000000002</v>
      </c>
      <c r="I119" s="22">
        <v>306.10000000000002</v>
      </c>
      <c r="J119" s="22">
        <f t="shared" ref="J119:J120" si="19">I119/H119</f>
        <v>1</v>
      </c>
      <c r="K119" s="22">
        <f t="shared" ref="K119:K120" si="20">G119/J119</f>
        <v>1</v>
      </c>
    </row>
    <row r="120" spans="2:11" ht="89.25" x14ac:dyDescent="0.2">
      <c r="B120" s="139"/>
      <c r="C120" s="32" t="s">
        <v>130</v>
      </c>
      <c r="D120" s="22" t="s">
        <v>54</v>
      </c>
      <c r="E120" s="22">
        <v>4</v>
      </c>
      <c r="F120" s="22">
        <v>4</v>
      </c>
      <c r="G120" s="22">
        <f t="shared" si="18"/>
        <v>1</v>
      </c>
      <c r="H120" s="22">
        <v>20.5</v>
      </c>
      <c r="I120" s="22">
        <v>20.5</v>
      </c>
      <c r="J120" s="22">
        <f t="shared" si="19"/>
        <v>1</v>
      </c>
      <c r="K120" s="22">
        <f t="shared" si="20"/>
        <v>1</v>
      </c>
    </row>
    <row r="121" spans="2:11" ht="14.25" x14ac:dyDescent="0.2">
      <c r="B121" s="75" t="s">
        <v>20</v>
      </c>
      <c r="C121" s="76"/>
      <c r="D121" s="76"/>
      <c r="E121" s="76"/>
      <c r="F121" s="76"/>
      <c r="G121" s="76"/>
      <c r="H121" s="76"/>
      <c r="I121" s="76"/>
      <c r="J121" s="77"/>
      <c r="K121" s="1">
        <f>K118+K119+K120</f>
        <v>3</v>
      </c>
    </row>
    <row r="122" spans="2:11" ht="14.25" x14ac:dyDescent="0.2">
      <c r="B122" s="75" t="s">
        <v>21</v>
      </c>
      <c r="C122" s="76"/>
      <c r="D122" s="76"/>
      <c r="E122" s="76"/>
      <c r="F122" s="76"/>
      <c r="G122" s="76"/>
      <c r="H122" s="76"/>
      <c r="I122" s="76"/>
      <c r="J122" s="77"/>
      <c r="K122" s="2">
        <f>K121/3</f>
        <v>1</v>
      </c>
    </row>
    <row r="123" spans="2:11" ht="69" customHeight="1" x14ac:dyDescent="0.2">
      <c r="B123" s="137" t="s">
        <v>138</v>
      </c>
      <c r="C123" s="32" t="s">
        <v>131</v>
      </c>
      <c r="D123" s="22" t="s">
        <v>36</v>
      </c>
      <c r="E123" s="22">
        <v>15</v>
      </c>
      <c r="F123" s="22">
        <v>15</v>
      </c>
      <c r="G123" s="22">
        <f>F123/E123</f>
        <v>1</v>
      </c>
      <c r="H123" s="95">
        <v>364.75</v>
      </c>
      <c r="I123" s="95">
        <v>364.75</v>
      </c>
      <c r="J123" s="22">
        <f>I123/H123</f>
        <v>1</v>
      </c>
      <c r="K123" s="22">
        <f>G123/J123</f>
        <v>1</v>
      </c>
    </row>
    <row r="124" spans="2:11" ht="63.75" x14ac:dyDescent="0.2">
      <c r="B124" s="138"/>
      <c r="C124" s="32" t="s">
        <v>132</v>
      </c>
      <c r="D124" s="22" t="s">
        <v>36</v>
      </c>
      <c r="E124" s="22">
        <v>7</v>
      </c>
      <c r="F124" s="22">
        <v>7</v>
      </c>
      <c r="G124" s="22">
        <f t="shared" ref="G124:G129" si="21">F124/E124</f>
        <v>1</v>
      </c>
      <c r="H124" s="71"/>
      <c r="I124" s="71"/>
      <c r="J124" s="22">
        <f>I123/H123</f>
        <v>1</v>
      </c>
      <c r="K124" s="22">
        <f t="shared" ref="K124:K129" si="22">G124/J124</f>
        <v>1</v>
      </c>
    </row>
    <row r="125" spans="2:11" ht="76.5" x14ac:dyDescent="0.2">
      <c r="B125" s="138"/>
      <c r="C125" s="32" t="s">
        <v>133</v>
      </c>
      <c r="D125" s="22" t="s">
        <v>54</v>
      </c>
      <c r="E125" s="22">
        <v>9</v>
      </c>
      <c r="F125" s="22">
        <v>9</v>
      </c>
      <c r="G125" s="22">
        <f t="shared" si="21"/>
        <v>1</v>
      </c>
      <c r="H125" s="71"/>
      <c r="I125" s="71"/>
      <c r="J125" s="22">
        <f>I123/H123</f>
        <v>1</v>
      </c>
      <c r="K125" s="22">
        <f t="shared" si="22"/>
        <v>1</v>
      </c>
    </row>
    <row r="126" spans="2:11" ht="51" x14ac:dyDescent="0.2">
      <c r="B126" s="138"/>
      <c r="C126" s="32" t="s">
        <v>134</v>
      </c>
      <c r="D126" s="22" t="s">
        <v>19</v>
      </c>
      <c r="E126" s="22">
        <v>4</v>
      </c>
      <c r="F126" s="22">
        <v>4</v>
      </c>
      <c r="G126" s="22">
        <f t="shared" si="21"/>
        <v>1</v>
      </c>
      <c r="H126" s="71"/>
      <c r="I126" s="71"/>
      <c r="J126" s="22">
        <f>I123/H123</f>
        <v>1</v>
      </c>
      <c r="K126" s="22">
        <f t="shared" si="22"/>
        <v>1</v>
      </c>
    </row>
    <row r="127" spans="2:11" ht="51" x14ac:dyDescent="0.2">
      <c r="B127" s="138"/>
      <c r="C127" s="32" t="s">
        <v>135</v>
      </c>
      <c r="D127" s="22" t="s">
        <v>36</v>
      </c>
      <c r="E127" s="22">
        <v>10</v>
      </c>
      <c r="F127" s="22">
        <v>10</v>
      </c>
      <c r="G127" s="22">
        <f t="shared" si="21"/>
        <v>1</v>
      </c>
      <c r="H127" s="71"/>
      <c r="I127" s="71"/>
      <c r="J127" s="22">
        <f>I123/H123</f>
        <v>1</v>
      </c>
      <c r="K127" s="22">
        <f t="shared" si="22"/>
        <v>1</v>
      </c>
    </row>
    <row r="128" spans="2:11" ht="76.5" x14ac:dyDescent="0.2">
      <c r="B128" s="138"/>
      <c r="C128" s="32" t="s">
        <v>136</v>
      </c>
      <c r="D128" s="22" t="s">
        <v>19</v>
      </c>
      <c r="E128" s="22">
        <v>10</v>
      </c>
      <c r="F128" s="22">
        <v>10</v>
      </c>
      <c r="G128" s="22">
        <f t="shared" si="21"/>
        <v>1</v>
      </c>
      <c r="H128" s="71"/>
      <c r="I128" s="71"/>
      <c r="J128" s="22">
        <f>I123/H123</f>
        <v>1</v>
      </c>
      <c r="K128" s="22">
        <f t="shared" si="22"/>
        <v>1</v>
      </c>
    </row>
    <row r="129" spans="2:11" ht="63.75" x14ac:dyDescent="0.2">
      <c r="B129" s="139"/>
      <c r="C129" s="32" t="s">
        <v>137</v>
      </c>
      <c r="D129" s="22" t="s">
        <v>19</v>
      </c>
      <c r="E129" s="22">
        <v>41</v>
      </c>
      <c r="F129" s="22">
        <v>41</v>
      </c>
      <c r="G129" s="22">
        <f t="shared" si="21"/>
        <v>1</v>
      </c>
      <c r="H129" s="72"/>
      <c r="I129" s="72"/>
      <c r="J129" s="22">
        <f>I123/H123</f>
        <v>1</v>
      </c>
      <c r="K129" s="22">
        <f t="shared" si="22"/>
        <v>1</v>
      </c>
    </row>
    <row r="130" spans="2:11" ht="14.25" x14ac:dyDescent="0.2">
      <c r="B130" s="75" t="s">
        <v>20</v>
      </c>
      <c r="C130" s="76"/>
      <c r="D130" s="76"/>
      <c r="E130" s="76"/>
      <c r="F130" s="76"/>
      <c r="G130" s="76"/>
      <c r="H130" s="76"/>
      <c r="I130" s="76"/>
      <c r="J130" s="77"/>
      <c r="K130" s="1">
        <f>K123+K124+K125+K126+K127+K128+K129</f>
        <v>7</v>
      </c>
    </row>
    <row r="131" spans="2:11" ht="14.25" x14ac:dyDescent="0.2">
      <c r="B131" s="75" t="s">
        <v>21</v>
      </c>
      <c r="C131" s="76"/>
      <c r="D131" s="76"/>
      <c r="E131" s="76"/>
      <c r="F131" s="76"/>
      <c r="G131" s="76"/>
      <c r="H131" s="76"/>
      <c r="I131" s="76"/>
      <c r="J131" s="77"/>
      <c r="K131" s="2">
        <f>K130/7</f>
        <v>1</v>
      </c>
    </row>
    <row r="132" spans="2:11" ht="102" x14ac:dyDescent="0.2">
      <c r="B132" s="137" t="s">
        <v>139</v>
      </c>
      <c r="C132" s="32" t="s">
        <v>141</v>
      </c>
      <c r="D132" s="22" t="s">
        <v>140</v>
      </c>
      <c r="E132" s="22">
        <v>1</v>
      </c>
      <c r="F132" s="22">
        <v>1</v>
      </c>
      <c r="G132" s="22">
        <f>F132/E132</f>
        <v>1</v>
      </c>
      <c r="H132" s="22">
        <v>10</v>
      </c>
      <c r="I132" s="22">
        <v>5</v>
      </c>
      <c r="J132" s="22">
        <f>I132/H132</f>
        <v>0.5</v>
      </c>
      <c r="K132" s="22">
        <f>G132/J132</f>
        <v>2</v>
      </c>
    </row>
    <row r="133" spans="2:11" ht="76.5" x14ac:dyDescent="0.2">
      <c r="B133" s="159"/>
      <c r="C133" s="32" t="s">
        <v>142</v>
      </c>
      <c r="D133" s="22" t="s">
        <v>140</v>
      </c>
      <c r="E133" s="22">
        <v>1</v>
      </c>
      <c r="F133" s="22">
        <v>1</v>
      </c>
      <c r="G133" s="22">
        <f t="shared" ref="G133:G136" si="23">F133/E133</f>
        <v>1</v>
      </c>
      <c r="H133" s="22">
        <v>5</v>
      </c>
      <c r="I133" s="22">
        <v>5</v>
      </c>
      <c r="J133" s="22">
        <f t="shared" ref="J133:J136" si="24">I133/H133</f>
        <v>1</v>
      </c>
      <c r="K133" s="22">
        <f t="shared" ref="K133:K136" si="25">G133/J133</f>
        <v>1</v>
      </c>
    </row>
    <row r="134" spans="2:11" ht="51" x14ac:dyDescent="0.2">
      <c r="B134" s="159"/>
      <c r="C134" s="32" t="s">
        <v>275</v>
      </c>
      <c r="D134" s="22" t="s">
        <v>140</v>
      </c>
      <c r="E134" s="22">
        <v>1</v>
      </c>
      <c r="F134" s="22">
        <v>1</v>
      </c>
      <c r="G134" s="22">
        <f t="shared" si="23"/>
        <v>1</v>
      </c>
      <c r="H134" s="22">
        <v>10</v>
      </c>
      <c r="I134" s="22">
        <v>10</v>
      </c>
      <c r="J134" s="22">
        <f t="shared" si="24"/>
        <v>1</v>
      </c>
      <c r="K134" s="22">
        <f t="shared" si="25"/>
        <v>1</v>
      </c>
    </row>
    <row r="135" spans="2:11" ht="63.75" x14ac:dyDescent="0.2">
      <c r="B135" s="138"/>
      <c r="C135" s="32" t="s">
        <v>276</v>
      </c>
      <c r="D135" s="22" t="s">
        <v>140</v>
      </c>
      <c r="E135" s="22">
        <v>1</v>
      </c>
      <c r="F135" s="22">
        <v>1</v>
      </c>
      <c r="G135" s="22">
        <f t="shared" ref="G135" si="26">F135/E135</f>
        <v>1</v>
      </c>
      <c r="H135" s="22">
        <v>10</v>
      </c>
      <c r="I135" s="22">
        <v>10</v>
      </c>
      <c r="J135" s="22">
        <f t="shared" si="24"/>
        <v>1</v>
      </c>
      <c r="K135" s="22">
        <f t="shared" si="25"/>
        <v>1</v>
      </c>
    </row>
    <row r="136" spans="2:11" ht="51" x14ac:dyDescent="0.2">
      <c r="B136" s="139"/>
      <c r="C136" s="26" t="s">
        <v>277</v>
      </c>
      <c r="D136" s="22" t="s">
        <v>140</v>
      </c>
      <c r="E136" s="22">
        <v>1</v>
      </c>
      <c r="F136" s="22">
        <v>1</v>
      </c>
      <c r="G136" s="22">
        <f t="shared" si="23"/>
        <v>1</v>
      </c>
      <c r="H136" s="22">
        <v>25</v>
      </c>
      <c r="I136" s="22">
        <v>23.4</v>
      </c>
      <c r="J136" s="22">
        <f t="shared" si="24"/>
        <v>0.93599999999999994</v>
      </c>
      <c r="K136" s="22">
        <f t="shared" si="25"/>
        <v>1.0683760683760684</v>
      </c>
    </row>
    <row r="137" spans="2:11" ht="14.25" x14ac:dyDescent="0.2">
      <c r="B137" s="75" t="s">
        <v>20</v>
      </c>
      <c r="C137" s="76"/>
      <c r="D137" s="76"/>
      <c r="E137" s="76"/>
      <c r="F137" s="76"/>
      <c r="G137" s="76"/>
      <c r="H137" s="76"/>
      <c r="I137" s="76"/>
      <c r="J137" s="77"/>
      <c r="K137" s="1">
        <f>K132+K133+K134+K135+K136</f>
        <v>6.0683760683760681</v>
      </c>
    </row>
    <row r="138" spans="2:11" ht="14.25" x14ac:dyDescent="0.2">
      <c r="B138" s="75" t="s">
        <v>21</v>
      </c>
      <c r="C138" s="76"/>
      <c r="D138" s="76"/>
      <c r="E138" s="76"/>
      <c r="F138" s="76"/>
      <c r="G138" s="76"/>
      <c r="H138" s="76"/>
      <c r="I138" s="76"/>
      <c r="J138" s="77"/>
      <c r="K138" s="1">
        <f>K137/5</f>
        <v>1.2136752136752136</v>
      </c>
    </row>
    <row r="139" spans="2:11" ht="134.25" customHeight="1" x14ac:dyDescent="0.2">
      <c r="B139" s="144" t="s">
        <v>143</v>
      </c>
      <c r="C139" s="30" t="s">
        <v>366</v>
      </c>
      <c r="D139" s="6" t="s">
        <v>19</v>
      </c>
      <c r="E139" s="6">
        <v>31</v>
      </c>
      <c r="F139" s="6">
        <v>31</v>
      </c>
      <c r="G139" s="6">
        <f>F139/E139</f>
        <v>1</v>
      </c>
      <c r="H139" s="80">
        <v>4940.67</v>
      </c>
      <c r="I139" s="80">
        <v>4849.3358600000001</v>
      </c>
      <c r="J139" s="80">
        <f>I139/H139</f>
        <v>0.98151381492793488</v>
      </c>
      <c r="K139" s="6">
        <f>G139/J139</f>
        <v>1.0188343605468482</v>
      </c>
    </row>
    <row r="140" spans="2:11" ht="132" customHeight="1" x14ac:dyDescent="0.2">
      <c r="B140" s="157"/>
      <c r="C140" s="30" t="s">
        <v>367</v>
      </c>
      <c r="D140" s="6" t="s">
        <v>19</v>
      </c>
      <c r="E140" s="6">
        <v>45</v>
      </c>
      <c r="F140" s="6">
        <v>45</v>
      </c>
      <c r="G140" s="6">
        <v>1</v>
      </c>
      <c r="H140" s="82"/>
      <c r="I140" s="82"/>
      <c r="J140" s="82"/>
      <c r="K140" s="6">
        <f>G140/J139</f>
        <v>1.0188343605468482</v>
      </c>
    </row>
    <row r="141" spans="2:11" ht="14.25" x14ac:dyDescent="0.2">
      <c r="B141" s="92" t="s">
        <v>20</v>
      </c>
      <c r="C141" s="93"/>
      <c r="D141" s="93"/>
      <c r="E141" s="93"/>
      <c r="F141" s="93"/>
      <c r="G141" s="93"/>
      <c r="H141" s="93"/>
      <c r="I141" s="93"/>
      <c r="J141" s="94"/>
      <c r="K141" s="7">
        <f>K139+K140</f>
        <v>2.0376687210936963</v>
      </c>
    </row>
    <row r="142" spans="2:11" ht="14.25" x14ac:dyDescent="0.2">
      <c r="B142" s="92" t="s">
        <v>21</v>
      </c>
      <c r="C142" s="93"/>
      <c r="D142" s="93"/>
      <c r="E142" s="93"/>
      <c r="F142" s="93"/>
      <c r="G142" s="93"/>
      <c r="H142" s="93"/>
      <c r="I142" s="93"/>
      <c r="J142" s="94"/>
      <c r="K142" s="7">
        <f>K141/2</f>
        <v>1.0188343605468482</v>
      </c>
    </row>
    <row r="143" spans="2:11" ht="127.5" x14ac:dyDescent="0.2">
      <c r="B143" s="144" t="s">
        <v>370</v>
      </c>
      <c r="C143" s="30" t="s">
        <v>356</v>
      </c>
      <c r="D143" s="6" t="s">
        <v>19</v>
      </c>
      <c r="E143" s="6">
        <v>0.3</v>
      </c>
      <c r="F143" s="6">
        <v>0.3</v>
      </c>
      <c r="G143" s="6">
        <f>F143/E143</f>
        <v>1</v>
      </c>
      <c r="H143" s="6">
        <v>29</v>
      </c>
      <c r="I143" s="6">
        <v>29</v>
      </c>
      <c r="J143" s="6">
        <f>H143/I143</f>
        <v>1</v>
      </c>
      <c r="K143" s="6">
        <f>J143/G143</f>
        <v>1</v>
      </c>
    </row>
    <row r="144" spans="2:11" ht="63.75" x14ac:dyDescent="0.2">
      <c r="B144" s="145"/>
      <c r="C144" s="31" t="s">
        <v>377</v>
      </c>
      <c r="D144" s="6" t="s">
        <v>19</v>
      </c>
      <c r="E144" s="6">
        <v>1.6</v>
      </c>
      <c r="F144" s="6">
        <v>1.6</v>
      </c>
      <c r="G144" s="6">
        <f>F144/E144</f>
        <v>1</v>
      </c>
      <c r="H144" s="6">
        <v>20</v>
      </c>
      <c r="I144" s="6">
        <v>20</v>
      </c>
      <c r="J144" s="6">
        <f>I144/H144</f>
        <v>1</v>
      </c>
      <c r="K144" s="6">
        <f>G144/J144</f>
        <v>1</v>
      </c>
    </row>
    <row r="145" spans="2:11" ht="51" x14ac:dyDescent="0.2">
      <c r="B145" s="149"/>
      <c r="C145" s="31" t="s">
        <v>378</v>
      </c>
      <c r="D145" s="6" t="s">
        <v>19</v>
      </c>
      <c r="E145" s="6">
        <v>0.4</v>
      </c>
      <c r="F145" s="6">
        <v>0.4</v>
      </c>
      <c r="G145" s="6">
        <f>F145/E145</f>
        <v>1</v>
      </c>
      <c r="H145" s="6">
        <v>45</v>
      </c>
      <c r="I145" s="6">
        <v>44.6</v>
      </c>
      <c r="J145" s="6">
        <f>I145/H145</f>
        <v>0.99111111111111116</v>
      </c>
      <c r="K145" s="6">
        <f>G145/J145</f>
        <v>1.0089686098654709</v>
      </c>
    </row>
    <row r="146" spans="2:11" ht="14.25" x14ac:dyDescent="0.2">
      <c r="B146" s="92" t="s">
        <v>20</v>
      </c>
      <c r="C146" s="93"/>
      <c r="D146" s="93"/>
      <c r="E146" s="93"/>
      <c r="F146" s="93"/>
      <c r="G146" s="93"/>
      <c r="H146" s="93"/>
      <c r="I146" s="93"/>
      <c r="J146" s="94"/>
      <c r="K146" s="7">
        <f>K143+K144+K145</f>
        <v>3.0089686098654709</v>
      </c>
    </row>
    <row r="147" spans="2:11" ht="14.25" x14ac:dyDescent="0.2">
      <c r="B147" s="92" t="s">
        <v>21</v>
      </c>
      <c r="C147" s="93"/>
      <c r="D147" s="93"/>
      <c r="E147" s="93"/>
      <c r="F147" s="93"/>
      <c r="G147" s="93"/>
      <c r="H147" s="93"/>
      <c r="I147" s="93"/>
      <c r="J147" s="94"/>
      <c r="K147" s="7">
        <f>K146/3</f>
        <v>1.0029895366218236</v>
      </c>
    </row>
    <row r="148" spans="2:11" ht="27" customHeight="1" x14ac:dyDescent="0.2">
      <c r="B148" s="144" t="s">
        <v>144</v>
      </c>
      <c r="C148" s="30" t="s">
        <v>422</v>
      </c>
      <c r="D148" s="6" t="s">
        <v>140</v>
      </c>
      <c r="E148" s="6">
        <v>1</v>
      </c>
      <c r="F148" s="6">
        <v>1</v>
      </c>
      <c r="G148" s="6">
        <f>F148/E148</f>
        <v>1</v>
      </c>
      <c r="H148" s="6">
        <v>9</v>
      </c>
      <c r="I148" s="6">
        <v>9</v>
      </c>
      <c r="J148" s="6">
        <f>I148/H148</f>
        <v>1</v>
      </c>
      <c r="K148" s="6">
        <f>G148/J148</f>
        <v>1</v>
      </c>
    </row>
    <row r="149" spans="2:11" ht="25.5" customHeight="1" x14ac:dyDescent="0.2">
      <c r="B149" s="145"/>
      <c r="C149" s="30" t="s">
        <v>423</v>
      </c>
      <c r="D149" s="6" t="s">
        <v>140</v>
      </c>
      <c r="E149" s="6">
        <v>1</v>
      </c>
      <c r="F149" s="6">
        <v>1</v>
      </c>
      <c r="G149" s="6">
        <f>F149/E149</f>
        <v>1</v>
      </c>
      <c r="H149" s="150" t="s">
        <v>57</v>
      </c>
      <c r="I149" s="158"/>
      <c r="J149" s="6">
        <v>1</v>
      </c>
      <c r="K149" s="6">
        <f>G149/J149</f>
        <v>1</v>
      </c>
    </row>
    <row r="150" spans="2:11" ht="39.75" customHeight="1" x14ac:dyDescent="0.2">
      <c r="B150" s="149"/>
      <c r="C150" s="30" t="s">
        <v>424</v>
      </c>
      <c r="D150" s="6" t="s">
        <v>140</v>
      </c>
      <c r="E150" s="6">
        <v>1</v>
      </c>
      <c r="F150" s="6">
        <v>1</v>
      </c>
      <c r="G150" s="6">
        <f>F150/E150</f>
        <v>1</v>
      </c>
      <c r="H150" s="6">
        <v>50</v>
      </c>
      <c r="I150" s="6">
        <v>50</v>
      </c>
      <c r="J150" s="6">
        <f>I150/H150</f>
        <v>1</v>
      </c>
      <c r="K150" s="6">
        <f>G150/J150</f>
        <v>1</v>
      </c>
    </row>
    <row r="151" spans="2:11" ht="14.25" x14ac:dyDescent="0.2">
      <c r="B151" s="92" t="s">
        <v>20</v>
      </c>
      <c r="C151" s="93"/>
      <c r="D151" s="93"/>
      <c r="E151" s="93"/>
      <c r="F151" s="93"/>
      <c r="G151" s="93"/>
      <c r="H151" s="93"/>
      <c r="I151" s="93"/>
      <c r="J151" s="94"/>
      <c r="K151" s="7">
        <f>K148+K149+K150</f>
        <v>3</v>
      </c>
    </row>
    <row r="152" spans="2:11" ht="14.25" x14ac:dyDescent="0.2">
      <c r="B152" s="92" t="s">
        <v>21</v>
      </c>
      <c r="C152" s="93"/>
      <c r="D152" s="93"/>
      <c r="E152" s="93"/>
      <c r="F152" s="93"/>
      <c r="G152" s="93"/>
      <c r="H152" s="93"/>
      <c r="I152" s="93"/>
      <c r="J152" s="94"/>
      <c r="K152" s="7">
        <f>K151/3</f>
        <v>1</v>
      </c>
    </row>
    <row r="153" spans="2:11" ht="102" x14ac:dyDescent="0.2">
      <c r="B153" s="144" t="s">
        <v>145</v>
      </c>
      <c r="C153" s="30" t="s">
        <v>363</v>
      </c>
      <c r="D153" s="6" t="s">
        <v>19</v>
      </c>
      <c r="E153" s="6">
        <v>50</v>
      </c>
      <c r="F153" s="6">
        <v>50</v>
      </c>
      <c r="G153" s="6">
        <f>F153/E153</f>
        <v>1</v>
      </c>
      <c r="H153" s="6">
        <v>32.4</v>
      </c>
      <c r="I153" s="6">
        <v>32.4</v>
      </c>
      <c r="J153" s="6">
        <f>I153/H153</f>
        <v>1</v>
      </c>
      <c r="K153" s="6">
        <f>G153/J153</f>
        <v>1</v>
      </c>
    </row>
    <row r="154" spans="2:11" ht="127.5" x14ac:dyDescent="0.2">
      <c r="B154" s="145"/>
      <c r="C154" s="30" t="s">
        <v>364</v>
      </c>
      <c r="D154" s="6" t="s">
        <v>19</v>
      </c>
      <c r="E154" s="6">
        <v>90</v>
      </c>
      <c r="F154" s="6">
        <v>90</v>
      </c>
      <c r="G154" s="6">
        <f>F154/E154</f>
        <v>1</v>
      </c>
      <c r="H154" s="150" t="s">
        <v>57</v>
      </c>
      <c r="I154" s="158"/>
      <c r="J154" s="6">
        <v>1</v>
      </c>
      <c r="K154" s="6">
        <f>G154/J154</f>
        <v>1</v>
      </c>
    </row>
    <row r="155" spans="2:11" ht="153" x14ac:dyDescent="0.2">
      <c r="B155" s="149"/>
      <c r="C155" s="30" t="s">
        <v>365</v>
      </c>
      <c r="D155" s="6" t="s">
        <v>19</v>
      </c>
      <c r="E155" s="6">
        <v>10.7</v>
      </c>
      <c r="F155" s="6">
        <v>10.6</v>
      </c>
      <c r="G155" s="6">
        <f>E155/F155</f>
        <v>1.0094339622641508</v>
      </c>
      <c r="H155" s="6">
        <f>8.6+30</f>
        <v>38.6</v>
      </c>
      <c r="I155" s="6">
        <v>38.42</v>
      </c>
      <c r="J155" s="6">
        <f>I155/H155</f>
        <v>0.99533678756476685</v>
      </c>
      <c r="K155" s="6">
        <f>G155/J155</f>
        <v>1.014163220806773</v>
      </c>
    </row>
    <row r="156" spans="2:11" ht="14.25" x14ac:dyDescent="0.2">
      <c r="B156" s="92" t="s">
        <v>20</v>
      </c>
      <c r="C156" s="93"/>
      <c r="D156" s="93"/>
      <c r="E156" s="93"/>
      <c r="F156" s="93"/>
      <c r="G156" s="93"/>
      <c r="H156" s="93"/>
      <c r="I156" s="93"/>
      <c r="J156" s="94"/>
      <c r="K156" s="7">
        <f>K153+K154+K155</f>
        <v>3.0141632208067728</v>
      </c>
    </row>
    <row r="157" spans="2:11" ht="14.25" x14ac:dyDescent="0.2">
      <c r="B157" s="92" t="s">
        <v>21</v>
      </c>
      <c r="C157" s="93"/>
      <c r="D157" s="93"/>
      <c r="E157" s="93"/>
      <c r="F157" s="93"/>
      <c r="G157" s="93"/>
      <c r="H157" s="93"/>
      <c r="I157" s="93"/>
      <c r="J157" s="94"/>
      <c r="K157" s="7">
        <f>K156/3</f>
        <v>1.0047210736022576</v>
      </c>
    </row>
    <row r="158" spans="2:11" ht="63.75" x14ac:dyDescent="0.2">
      <c r="B158" s="137" t="s">
        <v>146</v>
      </c>
      <c r="C158" s="34" t="s">
        <v>147</v>
      </c>
      <c r="D158" s="22" t="s">
        <v>36</v>
      </c>
      <c r="E158" s="22">
        <v>350</v>
      </c>
      <c r="F158" s="22">
        <f>E158</f>
        <v>350</v>
      </c>
      <c r="G158" s="22">
        <f>F158/E158</f>
        <v>1</v>
      </c>
      <c r="H158" s="86" t="s">
        <v>359</v>
      </c>
      <c r="I158" s="87"/>
      <c r="J158" s="22">
        <v>1</v>
      </c>
      <c r="K158" s="22">
        <f>G158/J158</f>
        <v>1</v>
      </c>
    </row>
    <row r="159" spans="2:11" ht="63.75" x14ac:dyDescent="0.2">
      <c r="B159" s="138"/>
      <c r="C159" s="34" t="s">
        <v>148</v>
      </c>
      <c r="D159" s="22" t="s">
        <v>36</v>
      </c>
      <c r="E159" s="22">
        <v>270</v>
      </c>
      <c r="F159" s="22">
        <f>E159</f>
        <v>270</v>
      </c>
      <c r="G159" s="22">
        <f t="shared" ref="G159:G160" si="27">F159/E159</f>
        <v>1</v>
      </c>
      <c r="H159" s="88"/>
      <c r="I159" s="89"/>
      <c r="J159" s="22">
        <v>1</v>
      </c>
      <c r="K159" s="22">
        <f t="shared" ref="K159:K160" si="28">G159/J159</f>
        <v>1</v>
      </c>
    </row>
    <row r="160" spans="2:11" ht="76.5" x14ac:dyDescent="0.2">
      <c r="B160" s="139"/>
      <c r="C160" s="34" t="s">
        <v>149</v>
      </c>
      <c r="D160" s="22" t="s">
        <v>36</v>
      </c>
      <c r="E160" s="22">
        <v>80</v>
      </c>
      <c r="F160" s="22">
        <f>E160</f>
        <v>80</v>
      </c>
      <c r="G160" s="22">
        <f t="shared" si="27"/>
        <v>1</v>
      </c>
      <c r="H160" s="90"/>
      <c r="I160" s="91"/>
      <c r="J160" s="22">
        <v>1</v>
      </c>
      <c r="K160" s="22">
        <f t="shared" si="28"/>
        <v>1</v>
      </c>
    </row>
    <row r="161" spans="2:11" ht="14.25" x14ac:dyDescent="0.2">
      <c r="B161" s="75" t="s">
        <v>20</v>
      </c>
      <c r="C161" s="76"/>
      <c r="D161" s="76"/>
      <c r="E161" s="76"/>
      <c r="F161" s="76"/>
      <c r="G161" s="76"/>
      <c r="H161" s="76"/>
      <c r="I161" s="76"/>
      <c r="J161" s="77"/>
      <c r="K161" s="1">
        <f>K158+K159+K160</f>
        <v>3</v>
      </c>
    </row>
    <row r="162" spans="2:11" ht="14.25" x14ac:dyDescent="0.2">
      <c r="B162" s="75" t="s">
        <v>21</v>
      </c>
      <c r="C162" s="76"/>
      <c r="D162" s="76"/>
      <c r="E162" s="76"/>
      <c r="F162" s="76"/>
      <c r="G162" s="76"/>
      <c r="H162" s="76"/>
      <c r="I162" s="76"/>
      <c r="J162" s="77"/>
      <c r="K162" s="2">
        <f>K161/3</f>
        <v>1</v>
      </c>
    </row>
    <row r="163" spans="2:11" ht="127.5" x14ac:dyDescent="0.2">
      <c r="B163" s="144" t="s">
        <v>358</v>
      </c>
      <c r="C163" s="30" t="s">
        <v>150</v>
      </c>
      <c r="D163" s="6" t="s">
        <v>54</v>
      </c>
      <c r="E163" s="6">
        <v>6</v>
      </c>
      <c r="F163" s="6">
        <v>6</v>
      </c>
      <c r="G163" s="6">
        <f>F163/E163</f>
        <v>1</v>
      </c>
      <c r="H163" s="6">
        <v>25</v>
      </c>
      <c r="I163" s="6">
        <v>25</v>
      </c>
      <c r="J163" s="6">
        <f>I163/H163</f>
        <v>1</v>
      </c>
      <c r="K163" s="6">
        <f>G163/J163</f>
        <v>1</v>
      </c>
    </row>
    <row r="164" spans="2:11" ht="114.75" x14ac:dyDescent="0.2">
      <c r="B164" s="145"/>
      <c r="C164" s="30" t="s">
        <v>151</v>
      </c>
      <c r="D164" s="6" t="s">
        <v>54</v>
      </c>
      <c r="E164" s="6">
        <v>4</v>
      </c>
      <c r="F164" s="6">
        <v>4</v>
      </c>
      <c r="G164" s="6">
        <f>F164/E164</f>
        <v>1</v>
      </c>
      <c r="H164" s="6">
        <v>38</v>
      </c>
      <c r="I164" s="6">
        <v>38</v>
      </c>
      <c r="J164" s="6">
        <f>I164/H164</f>
        <v>1</v>
      </c>
      <c r="K164" s="6">
        <f>G164/J164</f>
        <v>1</v>
      </c>
    </row>
    <row r="165" spans="2:11" ht="140.25" x14ac:dyDescent="0.2">
      <c r="B165" s="145"/>
      <c r="C165" s="30" t="s">
        <v>152</v>
      </c>
      <c r="D165" s="6" t="s">
        <v>54</v>
      </c>
      <c r="E165" s="6">
        <v>4</v>
      </c>
      <c r="F165" s="6">
        <v>4</v>
      </c>
      <c r="G165" s="6">
        <f>F165/E165</f>
        <v>1</v>
      </c>
      <c r="H165" s="150" t="s">
        <v>57</v>
      </c>
      <c r="I165" s="158"/>
      <c r="J165" s="6">
        <v>1</v>
      </c>
      <c r="K165" s="6">
        <f>G165/J165</f>
        <v>1</v>
      </c>
    </row>
    <row r="166" spans="2:11" ht="14.25" x14ac:dyDescent="0.2">
      <c r="B166" s="92"/>
      <c r="C166" s="93"/>
      <c r="D166" s="93"/>
      <c r="E166" s="93"/>
      <c r="F166" s="93"/>
      <c r="G166" s="93"/>
      <c r="H166" s="93"/>
      <c r="I166" s="93"/>
      <c r="J166" s="94"/>
      <c r="K166" s="7">
        <f>K163+K164+K165</f>
        <v>3</v>
      </c>
    </row>
    <row r="167" spans="2:11" ht="14.25" x14ac:dyDescent="0.2">
      <c r="B167" s="92" t="s">
        <v>21</v>
      </c>
      <c r="C167" s="93"/>
      <c r="D167" s="93"/>
      <c r="E167" s="93"/>
      <c r="F167" s="93"/>
      <c r="G167" s="93"/>
      <c r="H167" s="93"/>
      <c r="I167" s="93"/>
      <c r="J167" s="94"/>
      <c r="K167" s="8">
        <f>K166/3</f>
        <v>1</v>
      </c>
    </row>
    <row r="168" spans="2:11" ht="102" x14ac:dyDescent="0.2">
      <c r="B168" s="144" t="s">
        <v>153</v>
      </c>
      <c r="C168" s="30" t="s">
        <v>154</v>
      </c>
      <c r="D168" s="6" t="s">
        <v>19</v>
      </c>
      <c r="E168" s="6">
        <v>8</v>
      </c>
      <c r="F168" s="6">
        <v>8</v>
      </c>
      <c r="G168" s="6">
        <f>F168/E168</f>
        <v>1</v>
      </c>
      <c r="H168" s="6">
        <v>5</v>
      </c>
      <c r="I168" s="6">
        <v>5</v>
      </c>
      <c r="J168" s="6">
        <f>I168/H168</f>
        <v>1</v>
      </c>
      <c r="K168" s="6">
        <f>G168/J168</f>
        <v>1</v>
      </c>
    </row>
    <row r="169" spans="2:11" ht="89.25" x14ac:dyDescent="0.2">
      <c r="B169" s="149"/>
      <c r="C169" s="30" t="s">
        <v>155</v>
      </c>
      <c r="D169" s="6" t="s">
        <v>54</v>
      </c>
      <c r="E169" s="6">
        <v>20</v>
      </c>
      <c r="F169" s="6">
        <v>20</v>
      </c>
      <c r="G169" s="6">
        <f>F169/E169</f>
        <v>1</v>
      </c>
      <c r="H169" s="6">
        <v>75</v>
      </c>
      <c r="I169" s="5">
        <f>75</f>
        <v>75</v>
      </c>
      <c r="J169" s="6">
        <v>1</v>
      </c>
      <c r="K169" s="6">
        <f>G169/J169</f>
        <v>1</v>
      </c>
    </row>
    <row r="170" spans="2:11" ht="14.25" x14ac:dyDescent="0.2">
      <c r="B170" s="92" t="s">
        <v>20</v>
      </c>
      <c r="C170" s="93"/>
      <c r="D170" s="93"/>
      <c r="E170" s="93"/>
      <c r="F170" s="93"/>
      <c r="G170" s="93"/>
      <c r="H170" s="93"/>
      <c r="I170" s="93"/>
      <c r="J170" s="94"/>
      <c r="K170" s="7">
        <f>K168+K169</f>
        <v>2</v>
      </c>
    </row>
    <row r="171" spans="2:11" ht="14.25" x14ac:dyDescent="0.2">
      <c r="B171" s="92" t="s">
        <v>21</v>
      </c>
      <c r="C171" s="93"/>
      <c r="D171" s="93"/>
      <c r="E171" s="93"/>
      <c r="F171" s="93"/>
      <c r="G171" s="93"/>
      <c r="H171" s="93"/>
      <c r="I171" s="93"/>
      <c r="J171" s="94"/>
      <c r="K171" s="8">
        <f>K170/2</f>
        <v>1</v>
      </c>
    </row>
    <row r="172" spans="2:11" ht="63.75" x14ac:dyDescent="0.2">
      <c r="B172" s="32" t="s">
        <v>156</v>
      </c>
      <c r="C172" s="32" t="s">
        <v>157</v>
      </c>
      <c r="D172" s="22" t="s">
        <v>158</v>
      </c>
      <c r="E172" s="22">
        <v>1</v>
      </c>
      <c r="F172" s="22">
        <v>0</v>
      </c>
      <c r="G172" s="22">
        <v>1</v>
      </c>
      <c r="H172" s="22">
        <v>200</v>
      </c>
      <c r="I172" s="22">
        <v>199.87</v>
      </c>
      <c r="J172" s="22">
        <f>I172/H172</f>
        <v>0.99935000000000007</v>
      </c>
      <c r="K172" s="22">
        <f>G172/J172</f>
        <v>1.0006504227748036</v>
      </c>
    </row>
    <row r="173" spans="2:11" ht="14.25" x14ac:dyDescent="0.2">
      <c r="B173" s="75" t="s">
        <v>20</v>
      </c>
      <c r="C173" s="76"/>
      <c r="D173" s="76"/>
      <c r="E173" s="76"/>
      <c r="F173" s="76"/>
      <c r="G173" s="76"/>
      <c r="H173" s="76"/>
      <c r="I173" s="76"/>
      <c r="J173" s="77"/>
      <c r="K173" s="1">
        <f>K172</f>
        <v>1.0006504227748036</v>
      </c>
    </row>
    <row r="174" spans="2:11" ht="14.25" x14ac:dyDescent="0.2">
      <c r="B174" s="75" t="s">
        <v>21</v>
      </c>
      <c r="C174" s="76"/>
      <c r="D174" s="76"/>
      <c r="E174" s="76"/>
      <c r="F174" s="76"/>
      <c r="G174" s="76"/>
      <c r="H174" s="76"/>
      <c r="I174" s="76"/>
      <c r="J174" s="77"/>
      <c r="K174" s="1">
        <f>K173/1</f>
        <v>1.0006504227748036</v>
      </c>
    </row>
    <row r="175" spans="2:11" ht="51" x14ac:dyDescent="0.2">
      <c r="B175" s="137" t="s">
        <v>159</v>
      </c>
      <c r="C175" s="32" t="s">
        <v>383</v>
      </c>
      <c r="D175" s="22" t="s">
        <v>19</v>
      </c>
      <c r="E175" s="22">
        <v>28.5</v>
      </c>
      <c r="F175" s="22">
        <v>28.8</v>
      </c>
      <c r="G175" s="22">
        <f t="shared" ref="G175:G191" si="29">F175/E175</f>
        <v>1.0105263157894737</v>
      </c>
      <c r="H175" s="86" t="s">
        <v>384</v>
      </c>
      <c r="I175" s="87"/>
      <c r="J175" s="22">
        <v>1</v>
      </c>
      <c r="K175" s="22">
        <f>G175/J175</f>
        <v>1.0105263157894737</v>
      </c>
    </row>
    <row r="176" spans="2:11" ht="63.75" x14ac:dyDescent="0.2">
      <c r="B176" s="138"/>
      <c r="C176" s="32" t="s">
        <v>385</v>
      </c>
      <c r="D176" s="22" t="s">
        <v>386</v>
      </c>
      <c r="E176" s="22">
        <v>11.2</v>
      </c>
      <c r="F176" s="22">
        <v>11.2</v>
      </c>
      <c r="G176" s="22">
        <f t="shared" si="29"/>
        <v>1</v>
      </c>
      <c r="H176" s="90"/>
      <c r="I176" s="91"/>
      <c r="J176" s="22">
        <v>1</v>
      </c>
      <c r="K176" s="22">
        <f>G176/J176</f>
        <v>1</v>
      </c>
    </row>
    <row r="177" spans="2:11" ht="63.75" x14ac:dyDescent="0.2">
      <c r="B177" s="138"/>
      <c r="C177" s="32" t="s">
        <v>387</v>
      </c>
      <c r="D177" s="22" t="s">
        <v>19</v>
      </c>
      <c r="E177" s="22">
        <v>95</v>
      </c>
      <c r="F177" s="22">
        <v>99.8</v>
      </c>
      <c r="G177" s="22">
        <f t="shared" si="29"/>
        <v>1.0505263157894738</v>
      </c>
      <c r="H177" s="83">
        <v>247.4</v>
      </c>
      <c r="I177" s="83">
        <v>208.5</v>
      </c>
      <c r="J177" s="83">
        <f>I177/H177</f>
        <v>0.84276475343573154</v>
      </c>
      <c r="K177" s="22">
        <f>G177/J177</f>
        <v>1.2465237914931215</v>
      </c>
    </row>
    <row r="178" spans="2:11" ht="76.5" x14ac:dyDescent="0.2">
      <c r="B178" s="138"/>
      <c r="C178" s="32" t="s">
        <v>388</v>
      </c>
      <c r="D178" s="22" t="s">
        <v>19</v>
      </c>
      <c r="E178" s="22">
        <v>95</v>
      </c>
      <c r="F178" s="22">
        <v>99.8</v>
      </c>
      <c r="G178" s="22">
        <f t="shared" si="29"/>
        <v>1.0505263157894738</v>
      </c>
      <c r="H178" s="84"/>
      <c r="I178" s="84"/>
      <c r="J178" s="84"/>
      <c r="K178" s="22">
        <f>G178/J177</f>
        <v>1.2465237914931215</v>
      </c>
    </row>
    <row r="179" spans="2:11" ht="63.75" x14ac:dyDescent="0.2">
      <c r="B179" s="138"/>
      <c r="C179" s="32" t="s">
        <v>389</v>
      </c>
      <c r="D179" s="22" t="s">
        <v>19</v>
      </c>
      <c r="E179" s="22">
        <v>95</v>
      </c>
      <c r="F179" s="22">
        <v>99.3</v>
      </c>
      <c r="G179" s="22">
        <f t="shared" si="29"/>
        <v>1.0452631578947369</v>
      </c>
      <c r="H179" s="84"/>
      <c r="I179" s="84"/>
      <c r="J179" s="84"/>
      <c r="K179" s="22">
        <f>G179/J177</f>
        <v>1.2402786823173042</v>
      </c>
    </row>
    <row r="180" spans="2:11" ht="63.75" x14ac:dyDescent="0.2">
      <c r="B180" s="138"/>
      <c r="C180" s="32" t="s">
        <v>390</v>
      </c>
      <c r="D180" s="22" t="s">
        <v>19</v>
      </c>
      <c r="E180" s="22">
        <v>95</v>
      </c>
      <c r="F180" s="22">
        <v>99.3</v>
      </c>
      <c r="G180" s="22">
        <f t="shared" si="29"/>
        <v>1.0452631578947369</v>
      </c>
      <c r="H180" s="84"/>
      <c r="I180" s="84"/>
      <c r="J180" s="84"/>
      <c r="K180" s="22">
        <f>G180/J177</f>
        <v>1.2402786823173042</v>
      </c>
    </row>
    <row r="181" spans="2:11" ht="76.5" x14ac:dyDescent="0.2">
      <c r="B181" s="138"/>
      <c r="C181" s="32" t="s">
        <v>391</v>
      </c>
      <c r="D181" s="22" t="s">
        <v>19</v>
      </c>
      <c r="E181" s="22">
        <v>95</v>
      </c>
      <c r="F181" s="22">
        <v>99.3</v>
      </c>
      <c r="G181" s="22">
        <f t="shared" si="29"/>
        <v>1.0452631578947369</v>
      </c>
      <c r="H181" s="84"/>
      <c r="I181" s="84"/>
      <c r="J181" s="84"/>
      <c r="K181" s="22">
        <f>G181/J177</f>
        <v>1.2402786823173042</v>
      </c>
    </row>
    <row r="182" spans="2:11" ht="102" x14ac:dyDescent="0.2">
      <c r="B182" s="138"/>
      <c r="C182" s="32" t="s">
        <v>392</v>
      </c>
      <c r="D182" s="22" t="s">
        <v>393</v>
      </c>
      <c r="E182" s="22">
        <v>13.3</v>
      </c>
      <c r="F182" s="22">
        <v>11.9</v>
      </c>
      <c r="G182" s="22">
        <f t="shared" si="29"/>
        <v>0.89473684210526316</v>
      </c>
      <c r="H182" s="84"/>
      <c r="I182" s="84"/>
      <c r="J182" s="84"/>
      <c r="K182" s="22">
        <f>G182/J177</f>
        <v>1.0616685598889311</v>
      </c>
    </row>
    <row r="183" spans="2:11" ht="102" x14ac:dyDescent="0.2">
      <c r="B183" s="138"/>
      <c r="C183" s="32" t="s">
        <v>394</v>
      </c>
      <c r="D183" s="22" t="s">
        <v>393</v>
      </c>
      <c r="E183" s="22">
        <v>12.1</v>
      </c>
      <c r="F183" s="22">
        <v>10.3</v>
      </c>
      <c r="G183" s="22">
        <f t="shared" si="29"/>
        <v>0.85123966942148765</v>
      </c>
      <c r="H183" s="84"/>
      <c r="I183" s="84"/>
      <c r="J183" s="84"/>
      <c r="K183" s="22">
        <f>G183/J177</f>
        <v>1.0100560873615159</v>
      </c>
    </row>
    <row r="184" spans="2:11" ht="102" x14ac:dyDescent="0.2">
      <c r="B184" s="138"/>
      <c r="C184" s="32" t="s">
        <v>395</v>
      </c>
      <c r="D184" s="22" t="s">
        <v>396</v>
      </c>
      <c r="E184" s="22">
        <v>17.2</v>
      </c>
      <c r="F184" s="22">
        <v>16.5</v>
      </c>
      <c r="G184" s="22">
        <f t="shared" si="29"/>
        <v>0.95930232558139539</v>
      </c>
      <c r="H184" s="84"/>
      <c r="I184" s="84"/>
      <c r="J184" s="84"/>
      <c r="K184" s="22">
        <f>G184/J177</f>
        <v>1.1382800736155263</v>
      </c>
    </row>
    <row r="185" spans="2:11" ht="102" x14ac:dyDescent="0.2">
      <c r="B185" s="138"/>
      <c r="C185" s="32" t="s">
        <v>397</v>
      </c>
      <c r="D185" s="22" t="s">
        <v>396</v>
      </c>
      <c r="E185" s="22">
        <v>10.9</v>
      </c>
      <c r="F185" s="22">
        <v>9.9</v>
      </c>
      <c r="G185" s="22">
        <f t="shared" si="29"/>
        <v>0.90825688073394495</v>
      </c>
      <c r="H185" s="84"/>
      <c r="I185" s="84"/>
      <c r="J185" s="84"/>
      <c r="K185" s="22">
        <f>G185/J177</f>
        <v>1.0777110421754341</v>
      </c>
    </row>
    <row r="186" spans="2:11" ht="76.5" x14ac:dyDescent="0.2">
      <c r="B186" s="138"/>
      <c r="C186" s="32" t="s">
        <v>398</v>
      </c>
      <c r="D186" s="22" t="s">
        <v>19</v>
      </c>
      <c r="E186" s="22">
        <v>16</v>
      </c>
      <c r="F186" s="22">
        <v>16.2</v>
      </c>
      <c r="G186" s="22">
        <f t="shared" si="29"/>
        <v>1.0125</v>
      </c>
      <c r="H186" s="84"/>
      <c r="I186" s="84"/>
      <c r="J186" s="84"/>
      <c r="K186" s="22">
        <f>G186/J177</f>
        <v>1.2014028776978418</v>
      </c>
    </row>
    <row r="187" spans="2:11" ht="114.75" x14ac:dyDescent="0.2">
      <c r="B187" s="138"/>
      <c r="C187" s="32" t="s">
        <v>399</v>
      </c>
      <c r="D187" s="22" t="s">
        <v>19</v>
      </c>
      <c r="E187" s="22">
        <v>47.9</v>
      </c>
      <c r="F187" s="22">
        <v>47.6</v>
      </c>
      <c r="G187" s="22">
        <f t="shared" si="29"/>
        <v>0.99373695198329859</v>
      </c>
      <c r="H187" s="84"/>
      <c r="I187" s="84"/>
      <c r="J187" s="84"/>
      <c r="K187" s="22">
        <f>G187/J177</f>
        <v>1.1791391938641156</v>
      </c>
    </row>
    <row r="188" spans="2:11" ht="38.25" x14ac:dyDescent="0.2">
      <c r="B188" s="138"/>
      <c r="C188" s="32" t="s">
        <v>400</v>
      </c>
      <c r="D188" s="22" t="s">
        <v>19</v>
      </c>
      <c r="E188" s="22">
        <v>11</v>
      </c>
      <c r="F188" s="22">
        <v>11</v>
      </c>
      <c r="G188" s="22">
        <f t="shared" si="29"/>
        <v>1</v>
      </c>
      <c r="H188" s="84"/>
      <c r="I188" s="84"/>
      <c r="J188" s="84"/>
      <c r="K188" s="22">
        <f>G188/J177</f>
        <v>1.1865707434052759</v>
      </c>
    </row>
    <row r="189" spans="2:11" ht="140.25" x14ac:dyDescent="0.2">
      <c r="B189" s="138"/>
      <c r="C189" s="32" t="s">
        <v>401</v>
      </c>
      <c r="D189" s="22" t="s">
        <v>19</v>
      </c>
      <c r="E189" s="22">
        <v>55.5</v>
      </c>
      <c r="F189" s="22">
        <v>59</v>
      </c>
      <c r="G189" s="22">
        <f t="shared" si="29"/>
        <v>1.0630630630630631</v>
      </c>
      <c r="H189" s="84"/>
      <c r="I189" s="84"/>
      <c r="J189" s="84"/>
      <c r="K189" s="22">
        <f>G189/J177</f>
        <v>1.2613995290254285</v>
      </c>
    </row>
    <row r="190" spans="2:11" ht="25.5" x14ac:dyDescent="0.2">
      <c r="B190" s="138"/>
      <c r="C190" s="32" t="s">
        <v>402</v>
      </c>
      <c r="D190" s="22" t="s">
        <v>19</v>
      </c>
      <c r="E190" s="22">
        <v>37</v>
      </c>
      <c r="F190" s="22">
        <v>38</v>
      </c>
      <c r="G190" s="22">
        <f t="shared" si="29"/>
        <v>1.027027027027027</v>
      </c>
      <c r="H190" s="84"/>
      <c r="I190" s="84"/>
      <c r="J190" s="84"/>
      <c r="K190" s="22">
        <f>G190/J177</f>
        <v>1.2186402229567697</v>
      </c>
    </row>
    <row r="191" spans="2:11" ht="63.75" x14ac:dyDescent="0.2">
      <c r="B191" s="138"/>
      <c r="C191" s="37" t="s">
        <v>403</v>
      </c>
      <c r="D191" s="38" t="s">
        <v>36</v>
      </c>
      <c r="E191" s="22">
        <v>210</v>
      </c>
      <c r="F191" s="22">
        <v>158</v>
      </c>
      <c r="G191" s="22">
        <f t="shared" si="29"/>
        <v>0.75238095238095237</v>
      </c>
      <c r="H191" s="85"/>
      <c r="I191" s="85"/>
      <c r="J191" s="85"/>
      <c r="K191" s="22">
        <f>G191/J177</f>
        <v>0.89275322599063611</v>
      </c>
    </row>
    <row r="192" spans="2:11" ht="38.25" customHeight="1" x14ac:dyDescent="0.2">
      <c r="B192" s="172"/>
      <c r="C192" s="39" t="s">
        <v>404</v>
      </c>
      <c r="D192" s="40" t="s">
        <v>405</v>
      </c>
      <c r="E192" s="41">
        <v>1</v>
      </c>
      <c r="F192" s="22">
        <v>0</v>
      </c>
      <c r="G192" s="22">
        <v>1</v>
      </c>
      <c r="H192" s="161">
        <v>302.3</v>
      </c>
      <c r="I192" s="161">
        <v>302.3</v>
      </c>
      <c r="J192" s="161">
        <f>I192/H192</f>
        <v>1</v>
      </c>
      <c r="K192" s="22">
        <f>G192/J192</f>
        <v>1</v>
      </c>
    </row>
    <row r="193" spans="2:11" ht="34.5" customHeight="1" x14ac:dyDescent="0.2">
      <c r="B193" s="172"/>
      <c r="C193" s="39" t="s">
        <v>406</v>
      </c>
      <c r="D193" s="40" t="s">
        <v>407</v>
      </c>
      <c r="E193" s="41">
        <v>1</v>
      </c>
      <c r="F193" s="22">
        <v>0</v>
      </c>
      <c r="G193" s="22">
        <v>1</v>
      </c>
      <c r="H193" s="162"/>
      <c r="I193" s="162"/>
      <c r="J193" s="162"/>
      <c r="K193" s="22">
        <f>G193/J192</f>
        <v>1</v>
      </c>
    </row>
    <row r="194" spans="2:11" ht="43.5" customHeight="1" x14ac:dyDescent="0.2">
      <c r="B194" s="172"/>
      <c r="C194" s="39" t="s">
        <v>408</v>
      </c>
      <c r="D194" s="40" t="s">
        <v>409</v>
      </c>
      <c r="E194" s="41">
        <v>1</v>
      </c>
      <c r="F194" s="22">
        <v>0</v>
      </c>
      <c r="G194" s="22">
        <v>1</v>
      </c>
      <c r="H194" s="162"/>
      <c r="I194" s="162"/>
      <c r="J194" s="162"/>
      <c r="K194" s="22">
        <f>G194/J192</f>
        <v>1</v>
      </c>
    </row>
    <row r="195" spans="2:11" ht="46.5" customHeight="1" x14ac:dyDescent="0.2">
      <c r="B195" s="172"/>
      <c r="C195" s="39" t="s">
        <v>410</v>
      </c>
      <c r="D195" s="40" t="s">
        <v>409</v>
      </c>
      <c r="E195" s="41">
        <v>1</v>
      </c>
      <c r="F195" s="22">
        <v>0</v>
      </c>
      <c r="G195" s="22">
        <v>1</v>
      </c>
      <c r="H195" s="162"/>
      <c r="I195" s="162"/>
      <c r="J195" s="162"/>
      <c r="K195" s="22">
        <f>G195/J192</f>
        <v>1</v>
      </c>
    </row>
    <row r="196" spans="2:11" ht="38.25" x14ac:dyDescent="0.2">
      <c r="B196" s="172"/>
      <c r="C196" s="39" t="s">
        <v>411</v>
      </c>
      <c r="D196" s="40" t="s">
        <v>409</v>
      </c>
      <c r="E196" s="41">
        <v>0.9</v>
      </c>
      <c r="F196" s="22">
        <v>0</v>
      </c>
      <c r="G196" s="22">
        <v>1</v>
      </c>
      <c r="H196" s="162"/>
      <c r="I196" s="162"/>
      <c r="J196" s="162"/>
      <c r="K196" s="22">
        <f>G196/J192</f>
        <v>1</v>
      </c>
    </row>
    <row r="197" spans="2:11" ht="80.25" customHeight="1" x14ac:dyDescent="0.2">
      <c r="B197" s="172"/>
      <c r="C197" s="42" t="s">
        <v>412</v>
      </c>
      <c r="D197" s="40" t="s">
        <v>19</v>
      </c>
      <c r="E197" s="41">
        <v>84</v>
      </c>
      <c r="F197" s="22">
        <v>83.5</v>
      </c>
      <c r="G197" s="22">
        <f>F197/E197</f>
        <v>0.99404761904761907</v>
      </c>
      <c r="H197" s="162"/>
      <c r="I197" s="162"/>
      <c r="J197" s="162"/>
      <c r="K197" s="22">
        <f>G197/J192</f>
        <v>0.99404761904761907</v>
      </c>
    </row>
    <row r="198" spans="2:11" ht="77.25" customHeight="1" x14ac:dyDescent="0.2">
      <c r="B198" s="172"/>
      <c r="C198" s="42" t="s">
        <v>413</v>
      </c>
      <c r="D198" s="40" t="s">
        <v>19</v>
      </c>
      <c r="E198" s="41">
        <v>55</v>
      </c>
      <c r="F198" s="22">
        <v>55</v>
      </c>
      <c r="G198" s="22">
        <f>F198/E198</f>
        <v>1</v>
      </c>
      <c r="H198" s="162"/>
      <c r="I198" s="162"/>
      <c r="J198" s="162"/>
      <c r="K198" s="22">
        <f>G198/J192</f>
        <v>1</v>
      </c>
    </row>
    <row r="199" spans="2:11" ht="41.25" customHeight="1" x14ac:dyDescent="0.2">
      <c r="B199" s="172"/>
      <c r="C199" s="39" t="s">
        <v>414</v>
      </c>
      <c r="D199" s="40" t="s">
        <v>409</v>
      </c>
      <c r="E199" s="41">
        <v>18</v>
      </c>
      <c r="F199" s="22">
        <v>0</v>
      </c>
      <c r="G199" s="22">
        <v>1</v>
      </c>
      <c r="H199" s="162"/>
      <c r="I199" s="162"/>
      <c r="J199" s="162"/>
      <c r="K199" s="22">
        <f>G199/J192</f>
        <v>1</v>
      </c>
    </row>
    <row r="200" spans="2:11" ht="52.5" customHeight="1" x14ac:dyDescent="0.2">
      <c r="B200" s="138"/>
      <c r="C200" s="43" t="s">
        <v>415</v>
      </c>
      <c r="D200" s="44" t="s">
        <v>19</v>
      </c>
      <c r="E200" s="22">
        <v>95</v>
      </c>
      <c r="F200" s="22">
        <v>95</v>
      </c>
      <c r="G200" s="22">
        <f>F200/E200</f>
        <v>1</v>
      </c>
      <c r="H200" s="45">
        <v>3251.8</v>
      </c>
      <c r="I200" s="45">
        <v>2965.4</v>
      </c>
      <c r="J200" s="45">
        <f>I200/H200</f>
        <v>0.9119257026877422</v>
      </c>
      <c r="K200" s="33">
        <f>G200/J200</f>
        <v>1.0965805624873541</v>
      </c>
    </row>
    <row r="201" spans="2:11" ht="237" customHeight="1" x14ac:dyDescent="0.2">
      <c r="B201" s="138"/>
      <c r="C201" s="32" t="s">
        <v>416</v>
      </c>
      <c r="D201" s="22" t="s">
        <v>19</v>
      </c>
      <c r="E201" s="22">
        <v>100</v>
      </c>
      <c r="F201" s="22">
        <v>102</v>
      </c>
      <c r="G201" s="22">
        <f>F201/E201</f>
        <v>1.02</v>
      </c>
      <c r="H201" s="46"/>
      <c r="I201" s="46"/>
      <c r="J201" s="46"/>
      <c r="K201" s="33">
        <f>G201/J200</f>
        <v>1.1185121737371013</v>
      </c>
    </row>
    <row r="202" spans="2:11" ht="54" customHeight="1" x14ac:dyDescent="0.2">
      <c r="B202" s="138"/>
      <c r="C202" s="32" t="s">
        <v>419</v>
      </c>
      <c r="D202" s="22" t="s">
        <v>19</v>
      </c>
      <c r="E202" s="22">
        <v>70</v>
      </c>
      <c r="F202" s="22">
        <v>60.2</v>
      </c>
      <c r="G202" s="22">
        <f>F202/E202</f>
        <v>0.86</v>
      </c>
      <c r="H202" s="46"/>
      <c r="I202" s="46"/>
      <c r="J202" s="46"/>
      <c r="K202" s="33">
        <f>G202/J200</f>
        <v>0.94305928373912451</v>
      </c>
    </row>
    <row r="203" spans="2:11" ht="93" customHeight="1" x14ac:dyDescent="0.2">
      <c r="B203" s="138"/>
      <c r="C203" s="32" t="s">
        <v>417</v>
      </c>
      <c r="D203" s="22" t="s">
        <v>19</v>
      </c>
      <c r="E203" s="22">
        <v>3</v>
      </c>
      <c r="F203" s="22">
        <v>2.9</v>
      </c>
      <c r="G203" s="22">
        <f>F203/E203</f>
        <v>0.96666666666666667</v>
      </c>
      <c r="H203" s="46"/>
      <c r="I203" s="46"/>
      <c r="J203" s="46"/>
      <c r="K203" s="33">
        <f>G203/J200</f>
        <v>1.0600278770711089</v>
      </c>
    </row>
    <row r="204" spans="2:11" ht="93" customHeight="1" x14ac:dyDescent="0.2">
      <c r="B204" s="138"/>
      <c r="C204" s="32" t="s">
        <v>418</v>
      </c>
      <c r="D204" s="22" t="s">
        <v>19</v>
      </c>
      <c r="E204" s="22">
        <v>7</v>
      </c>
      <c r="F204" s="22">
        <v>10</v>
      </c>
      <c r="G204" s="22">
        <f>F204/E204</f>
        <v>1.4285714285714286</v>
      </c>
      <c r="H204" s="47"/>
      <c r="I204" s="47"/>
      <c r="J204" s="47"/>
      <c r="K204" s="33">
        <f>G204/J200</f>
        <v>1.5665436606962202</v>
      </c>
    </row>
    <row r="205" spans="2:11" ht="14.25" x14ac:dyDescent="0.2">
      <c r="B205" s="75" t="s">
        <v>20</v>
      </c>
      <c r="C205" s="76"/>
      <c r="D205" s="76"/>
      <c r="E205" s="76"/>
      <c r="F205" s="76"/>
      <c r="G205" s="76"/>
      <c r="H205" s="76"/>
      <c r="I205" s="76"/>
      <c r="J205" s="77"/>
      <c r="K205" s="1">
        <f>K175+K176+K177+K178+K179+K180+K181+K182+K183+K184+K185+K186+K187+K188+K189+K190+K191+K192+K193+K194+K195+K196+K197+K198+K199+K200+K201+K202+K203+K204</f>
        <v>33.230802678487628</v>
      </c>
    </row>
    <row r="206" spans="2:11" ht="14.25" x14ac:dyDescent="0.2">
      <c r="B206" s="75" t="s">
        <v>21</v>
      </c>
      <c r="C206" s="76"/>
      <c r="D206" s="76"/>
      <c r="E206" s="76"/>
      <c r="F206" s="76"/>
      <c r="G206" s="76"/>
      <c r="H206" s="76"/>
      <c r="I206" s="76"/>
      <c r="J206" s="77"/>
      <c r="K206" s="1">
        <f>K205/30</f>
        <v>1.1076934226162543</v>
      </c>
    </row>
    <row r="207" spans="2:11" ht="38.25" x14ac:dyDescent="0.2">
      <c r="B207" s="137" t="s">
        <v>160</v>
      </c>
      <c r="C207" s="32" t="s">
        <v>420</v>
      </c>
      <c r="D207" s="22" t="s">
        <v>19</v>
      </c>
      <c r="E207" s="22">
        <v>14.6</v>
      </c>
      <c r="F207" s="22">
        <v>11.9</v>
      </c>
      <c r="G207" s="22">
        <f>E207/F207</f>
        <v>1.2268907563025209</v>
      </c>
      <c r="H207" s="83">
        <v>17545.95</v>
      </c>
      <c r="I207" s="83">
        <v>17545.95</v>
      </c>
      <c r="J207" s="83">
        <f>I207/H207</f>
        <v>1</v>
      </c>
      <c r="K207" s="22">
        <f>G207/J207</f>
        <v>1.2268907563025209</v>
      </c>
    </row>
    <row r="208" spans="2:11" ht="118.5" customHeight="1" x14ac:dyDescent="0.2">
      <c r="B208" s="138"/>
      <c r="C208" s="32" t="s">
        <v>161</v>
      </c>
      <c r="D208" s="22" t="s">
        <v>19</v>
      </c>
      <c r="E208" s="22">
        <v>15.6</v>
      </c>
      <c r="F208" s="22">
        <v>15.65</v>
      </c>
      <c r="G208" s="22">
        <f t="shared" ref="G208:G221" si="30">F208/E208</f>
        <v>1.0032051282051282</v>
      </c>
      <c r="H208" s="84"/>
      <c r="I208" s="84"/>
      <c r="J208" s="84"/>
      <c r="K208" s="22">
        <f>G208/J207</f>
        <v>1.0032051282051282</v>
      </c>
    </row>
    <row r="209" spans="2:11" ht="120.75" customHeight="1" x14ac:dyDescent="0.2">
      <c r="B209" s="138"/>
      <c r="C209" s="32" t="s">
        <v>162</v>
      </c>
      <c r="D209" s="22" t="s">
        <v>19</v>
      </c>
      <c r="E209" s="22">
        <v>15.5</v>
      </c>
      <c r="F209" s="22">
        <v>15.6</v>
      </c>
      <c r="G209" s="22">
        <f t="shared" si="30"/>
        <v>1.0064516129032257</v>
      </c>
      <c r="H209" s="84"/>
      <c r="I209" s="84"/>
      <c r="J209" s="84"/>
      <c r="K209" s="22">
        <f>G209/J207</f>
        <v>1.0064516129032257</v>
      </c>
    </row>
    <row r="210" spans="2:11" ht="127.5" x14ac:dyDescent="0.2">
      <c r="B210" s="138"/>
      <c r="C210" s="32" t="s">
        <v>163</v>
      </c>
      <c r="D210" s="22" t="s">
        <v>19</v>
      </c>
      <c r="E210" s="22">
        <v>18.3</v>
      </c>
      <c r="F210" s="22">
        <v>18.399999999999999</v>
      </c>
      <c r="G210" s="22">
        <f t="shared" si="30"/>
        <v>1.0054644808743167</v>
      </c>
      <c r="H210" s="84"/>
      <c r="I210" s="84"/>
      <c r="J210" s="84"/>
      <c r="K210" s="22">
        <f>G210/J207</f>
        <v>1.0054644808743167</v>
      </c>
    </row>
    <row r="211" spans="2:11" ht="127.5" x14ac:dyDescent="0.2">
      <c r="B211" s="138"/>
      <c r="C211" s="32" t="s">
        <v>164</v>
      </c>
      <c r="D211" s="22" t="s">
        <v>19</v>
      </c>
      <c r="E211" s="22">
        <v>12.5</v>
      </c>
      <c r="F211" s="22">
        <v>12.55</v>
      </c>
      <c r="G211" s="22">
        <f t="shared" si="30"/>
        <v>1.004</v>
      </c>
      <c r="H211" s="84"/>
      <c r="I211" s="84"/>
      <c r="J211" s="84"/>
      <c r="K211" s="22">
        <f>G211/J207</f>
        <v>1.004</v>
      </c>
    </row>
    <row r="212" spans="2:11" ht="56.25" customHeight="1" x14ac:dyDescent="0.2">
      <c r="B212" s="138"/>
      <c r="C212" s="32" t="s">
        <v>165</v>
      </c>
      <c r="D212" s="22" t="s">
        <v>19</v>
      </c>
      <c r="E212" s="22">
        <v>74</v>
      </c>
      <c r="F212" s="22">
        <v>81.48</v>
      </c>
      <c r="G212" s="22">
        <f t="shared" si="30"/>
        <v>1.1010810810810812</v>
      </c>
      <c r="H212" s="84"/>
      <c r="I212" s="84"/>
      <c r="J212" s="84"/>
      <c r="K212" s="22">
        <f>G212/J207</f>
        <v>1.1010810810810812</v>
      </c>
    </row>
    <row r="213" spans="2:11" ht="64.5" customHeight="1" x14ac:dyDescent="0.2">
      <c r="B213" s="138"/>
      <c r="C213" s="32" t="s">
        <v>166</v>
      </c>
      <c r="D213" s="22" t="s">
        <v>19</v>
      </c>
      <c r="E213" s="22">
        <v>40</v>
      </c>
      <c r="F213" s="22">
        <v>26.3</v>
      </c>
      <c r="G213" s="22">
        <f t="shared" si="30"/>
        <v>0.65749999999999997</v>
      </c>
      <c r="H213" s="84"/>
      <c r="I213" s="84"/>
      <c r="J213" s="84"/>
      <c r="K213" s="22">
        <f>G213/J207</f>
        <v>0.65749999999999997</v>
      </c>
    </row>
    <row r="214" spans="2:11" ht="76.5" x14ac:dyDescent="0.2">
      <c r="B214" s="138"/>
      <c r="C214" s="32" t="s">
        <v>167</v>
      </c>
      <c r="D214" s="22" t="s">
        <v>19</v>
      </c>
      <c r="E214" s="22">
        <v>85</v>
      </c>
      <c r="F214" s="22">
        <v>97.67</v>
      </c>
      <c r="G214" s="22">
        <f t="shared" si="30"/>
        <v>1.1490588235294117</v>
      </c>
      <c r="H214" s="84"/>
      <c r="I214" s="84"/>
      <c r="J214" s="84"/>
      <c r="K214" s="22">
        <f>G214/J207</f>
        <v>1.1490588235294117</v>
      </c>
    </row>
    <row r="215" spans="2:11" ht="82.5" customHeight="1" x14ac:dyDescent="0.2">
      <c r="B215" s="138"/>
      <c r="C215" s="32" t="s">
        <v>168</v>
      </c>
      <c r="D215" s="22" t="s">
        <v>19</v>
      </c>
      <c r="E215" s="22">
        <v>98</v>
      </c>
      <c r="F215" s="22">
        <v>100</v>
      </c>
      <c r="G215" s="22">
        <f t="shared" si="30"/>
        <v>1.0204081632653061</v>
      </c>
      <c r="H215" s="84"/>
      <c r="I215" s="84"/>
      <c r="J215" s="84"/>
      <c r="K215" s="22">
        <f>G215/J207</f>
        <v>1.0204081632653061</v>
      </c>
    </row>
    <row r="216" spans="2:11" ht="38.25" x14ac:dyDescent="0.2">
      <c r="B216" s="138"/>
      <c r="C216" s="32" t="s">
        <v>169</v>
      </c>
      <c r="D216" s="22" t="s">
        <v>19</v>
      </c>
      <c r="E216" s="22">
        <v>86</v>
      </c>
      <c r="F216" s="22">
        <v>100</v>
      </c>
      <c r="G216" s="22">
        <f t="shared" si="30"/>
        <v>1.1627906976744187</v>
      </c>
      <c r="H216" s="84"/>
      <c r="I216" s="84"/>
      <c r="J216" s="84"/>
      <c r="K216" s="22">
        <f>G216/J207</f>
        <v>1.1627906976744187</v>
      </c>
    </row>
    <row r="217" spans="2:11" ht="63.75" x14ac:dyDescent="0.2">
      <c r="B217" s="138"/>
      <c r="C217" s="32" t="s">
        <v>170</v>
      </c>
      <c r="D217" s="22" t="s">
        <v>19</v>
      </c>
      <c r="E217" s="22">
        <v>100</v>
      </c>
      <c r="F217" s="22">
        <v>100</v>
      </c>
      <c r="G217" s="22">
        <f t="shared" si="30"/>
        <v>1</v>
      </c>
      <c r="H217" s="85"/>
      <c r="I217" s="85"/>
      <c r="J217" s="85"/>
      <c r="K217" s="22">
        <f>G217/J207</f>
        <v>1</v>
      </c>
    </row>
    <row r="218" spans="2:11" ht="38.25" x14ac:dyDescent="0.2">
      <c r="B218" s="138"/>
      <c r="C218" s="32" t="s">
        <v>171</v>
      </c>
      <c r="D218" s="22" t="s">
        <v>36</v>
      </c>
      <c r="E218" s="22">
        <v>14</v>
      </c>
      <c r="F218" s="22">
        <v>12.2</v>
      </c>
      <c r="G218" s="22">
        <f t="shared" si="30"/>
        <v>0.87142857142857133</v>
      </c>
      <c r="H218" s="160">
        <v>6900</v>
      </c>
      <c r="I218" s="160">
        <v>6900</v>
      </c>
      <c r="J218" s="160">
        <f>I218/H218</f>
        <v>1</v>
      </c>
      <c r="K218" s="22">
        <f>G218/J207</f>
        <v>0.87142857142857133</v>
      </c>
    </row>
    <row r="219" spans="2:11" ht="255" x14ac:dyDescent="0.2">
      <c r="B219" s="138"/>
      <c r="C219" s="32" t="s">
        <v>172</v>
      </c>
      <c r="D219" s="22" t="s">
        <v>19</v>
      </c>
      <c r="E219" s="22">
        <v>180</v>
      </c>
      <c r="F219" s="22">
        <v>180</v>
      </c>
      <c r="G219" s="22">
        <f t="shared" si="30"/>
        <v>1</v>
      </c>
      <c r="H219" s="160"/>
      <c r="I219" s="160"/>
      <c r="J219" s="160"/>
      <c r="K219" s="22">
        <f>G219/J207</f>
        <v>1</v>
      </c>
    </row>
    <row r="220" spans="2:11" ht="159" customHeight="1" x14ac:dyDescent="0.2">
      <c r="B220" s="138"/>
      <c r="C220" s="32" t="s">
        <v>173</v>
      </c>
      <c r="D220" s="22" t="s">
        <v>19</v>
      </c>
      <c r="E220" s="22">
        <v>90</v>
      </c>
      <c r="F220" s="22">
        <v>90</v>
      </c>
      <c r="G220" s="22">
        <f t="shared" si="30"/>
        <v>1</v>
      </c>
      <c r="H220" s="160"/>
      <c r="I220" s="160"/>
      <c r="J220" s="160"/>
      <c r="K220" s="22">
        <f>G220/J207</f>
        <v>1</v>
      </c>
    </row>
    <row r="221" spans="2:11" ht="140.25" x14ac:dyDescent="0.2">
      <c r="B221" s="138"/>
      <c r="C221" s="32" t="s">
        <v>174</v>
      </c>
      <c r="D221" s="22" t="s">
        <v>19</v>
      </c>
      <c r="E221" s="22">
        <v>80</v>
      </c>
      <c r="F221" s="22">
        <v>80</v>
      </c>
      <c r="G221" s="22">
        <f t="shared" si="30"/>
        <v>1</v>
      </c>
      <c r="H221" s="160"/>
      <c r="I221" s="160"/>
      <c r="J221" s="160"/>
      <c r="K221" s="22">
        <f>G221/J207</f>
        <v>1</v>
      </c>
    </row>
    <row r="222" spans="2:11" ht="14.25" x14ac:dyDescent="0.2">
      <c r="B222" s="75" t="s">
        <v>20</v>
      </c>
      <c r="C222" s="76"/>
      <c r="D222" s="76"/>
      <c r="E222" s="76"/>
      <c r="F222" s="76"/>
      <c r="G222" s="76"/>
      <c r="H222" s="76"/>
      <c r="I222" s="76"/>
      <c r="J222" s="77"/>
      <c r="K222" s="1">
        <f>K207+K208+K209+K210+K211+K212+K213+K214+K215+K216+K217+K218+K219+K220+K221</f>
        <v>15.208279315263981</v>
      </c>
    </row>
    <row r="223" spans="2:11" ht="14.25" x14ac:dyDescent="0.2">
      <c r="B223" s="75" t="s">
        <v>21</v>
      </c>
      <c r="C223" s="76"/>
      <c r="D223" s="76"/>
      <c r="E223" s="76"/>
      <c r="F223" s="76"/>
      <c r="G223" s="76"/>
      <c r="H223" s="76"/>
      <c r="I223" s="76"/>
      <c r="J223" s="77"/>
      <c r="K223" s="1">
        <f>K222/15</f>
        <v>1.0138852876842654</v>
      </c>
    </row>
    <row r="224" spans="2:11" ht="38.25" x14ac:dyDescent="0.2">
      <c r="B224" s="144" t="s">
        <v>175</v>
      </c>
      <c r="C224" s="30" t="s">
        <v>176</v>
      </c>
      <c r="D224" s="6" t="s">
        <v>19</v>
      </c>
      <c r="E224" s="6">
        <v>100</v>
      </c>
      <c r="F224" s="6">
        <v>103</v>
      </c>
      <c r="G224" s="6">
        <f t="shared" ref="G224:G235" si="31">F224/E224</f>
        <v>1.03</v>
      </c>
      <c r="H224" s="80">
        <v>38145.21</v>
      </c>
      <c r="I224" s="80">
        <v>38145.21</v>
      </c>
      <c r="J224" s="6">
        <f>I224/H224</f>
        <v>1</v>
      </c>
      <c r="K224" s="6">
        <f t="shared" ref="K224:K235" si="32">G224/J224</f>
        <v>1.03</v>
      </c>
    </row>
    <row r="225" spans="2:11" ht="239.25" customHeight="1" x14ac:dyDescent="0.2">
      <c r="B225" s="145"/>
      <c r="C225" s="30" t="s">
        <v>177</v>
      </c>
      <c r="D225" s="6" t="s">
        <v>19</v>
      </c>
      <c r="E225" s="6">
        <v>99.5</v>
      </c>
      <c r="F225" s="6">
        <v>100</v>
      </c>
      <c r="G225" s="6">
        <f t="shared" si="31"/>
        <v>1.0050251256281406</v>
      </c>
      <c r="H225" s="81"/>
      <c r="I225" s="81"/>
      <c r="J225" s="6">
        <f>I224/H224</f>
        <v>1</v>
      </c>
      <c r="K225" s="6">
        <f t="shared" si="32"/>
        <v>1.0050251256281406</v>
      </c>
    </row>
    <row r="226" spans="2:11" ht="211.5" customHeight="1" x14ac:dyDescent="0.2">
      <c r="B226" s="145"/>
      <c r="C226" s="30" t="s">
        <v>178</v>
      </c>
      <c r="D226" s="6" t="s">
        <v>19</v>
      </c>
      <c r="E226" s="6">
        <v>99.5</v>
      </c>
      <c r="F226" s="6">
        <v>100</v>
      </c>
      <c r="G226" s="6">
        <f t="shared" si="31"/>
        <v>1.0050251256281406</v>
      </c>
      <c r="H226" s="81"/>
      <c r="I226" s="81"/>
      <c r="J226" s="6">
        <f>I224/H224</f>
        <v>1</v>
      </c>
      <c r="K226" s="6">
        <f t="shared" si="32"/>
        <v>1.0050251256281406</v>
      </c>
    </row>
    <row r="227" spans="2:11" ht="127.5" x14ac:dyDescent="0.2">
      <c r="B227" s="145"/>
      <c r="C227" s="30" t="s">
        <v>179</v>
      </c>
      <c r="D227" s="6" t="s">
        <v>19</v>
      </c>
      <c r="E227" s="6">
        <v>5</v>
      </c>
      <c r="F227" s="6">
        <v>51</v>
      </c>
      <c r="G227" s="6">
        <f t="shared" si="31"/>
        <v>10.199999999999999</v>
      </c>
      <c r="H227" s="82"/>
      <c r="I227" s="82"/>
      <c r="J227" s="6">
        <f>I224/H224</f>
        <v>1</v>
      </c>
      <c r="K227" s="6">
        <f t="shared" si="32"/>
        <v>10.199999999999999</v>
      </c>
    </row>
    <row r="228" spans="2:11" ht="165.75" x14ac:dyDescent="0.2">
      <c r="B228" s="145"/>
      <c r="C228" s="30" t="s">
        <v>180</v>
      </c>
      <c r="D228" s="6" t="s">
        <v>19</v>
      </c>
      <c r="E228" s="6">
        <v>95</v>
      </c>
      <c r="F228" s="6">
        <v>100</v>
      </c>
      <c r="G228" s="6">
        <f t="shared" si="31"/>
        <v>1.0526315789473684</v>
      </c>
      <c r="H228" s="80">
        <v>122636.31</v>
      </c>
      <c r="I228" s="80">
        <v>118015147.97</v>
      </c>
      <c r="J228" s="6">
        <f>I228/H228</f>
        <v>962.31815821920929</v>
      </c>
      <c r="K228" s="6">
        <f t="shared" si="32"/>
        <v>1.0938498561590961E-3</v>
      </c>
    </row>
    <row r="229" spans="2:11" ht="63.75" x14ac:dyDescent="0.2">
      <c r="B229" s="145"/>
      <c r="C229" s="30" t="s">
        <v>181</v>
      </c>
      <c r="D229" s="6" t="s">
        <v>19</v>
      </c>
      <c r="E229" s="6">
        <v>100</v>
      </c>
      <c r="F229" s="6">
        <v>100</v>
      </c>
      <c r="G229" s="6">
        <f t="shared" si="31"/>
        <v>1</v>
      </c>
      <c r="H229" s="81"/>
      <c r="I229" s="81"/>
      <c r="J229" s="6">
        <f>I228/H228</f>
        <v>962.31815821920929</v>
      </c>
      <c r="K229" s="6">
        <f t="shared" si="32"/>
        <v>1.0391573633511412E-3</v>
      </c>
    </row>
    <row r="230" spans="2:11" ht="127.5" x14ac:dyDescent="0.2">
      <c r="B230" s="145"/>
      <c r="C230" s="30" t="s">
        <v>182</v>
      </c>
      <c r="D230" s="6" t="s">
        <v>19</v>
      </c>
      <c r="E230" s="6">
        <v>80</v>
      </c>
      <c r="F230" s="6">
        <v>80</v>
      </c>
      <c r="G230" s="6">
        <f t="shared" si="31"/>
        <v>1</v>
      </c>
      <c r="H230" s="81"/>
      <c r="I230" s="81"/>
      <c r="J230" s="6">
        <f>I228/H228</f>
        <v>962.31815821920929</v>
      </c>
      <c r="K230" s="6">
        <f t="shared" si="32"/>
        <v>1.0391573633511412E-3</v>
      </c>
    </row>
    <row r="231" spans="2:11" ht="89.25" x14ac:dyDescent="0.2">
      <c r="B231" s="145"/>
      <c r="C231" s="30" t="s">
        <v>183</v>
      </c>
      <c r="D231" s="6" t="s">
        <v>19</v>
      </c>
      <c r="E231" s="6">
        <v>95</v>
      </c>
      <c r="F231" s="6">
        <v>97</v>
      </c>
      <c r="G231" s="6">
        <f t="shared" si="31"/>
        <v>1.0210526315789474</v>
      </c>
      <c r="H231" s="81"/>
      <c r="I231" s="81"/>
      <c r="J231" s="6">
        <f>I228/H228</f>
        <v>962.31815821920929</v>
      </c>
      <c r="K231" s="6">
        <f t="shared" si="32"/>
        <v>1.0610343604743233E-3</v>
      </c>
    </row>
    <row r="232" spans="2:11" ht="51" x14ac:dyDescent="0.2">
      <c r="B232" s="145"/>
      <c r="C232" s="30" t="s">
        <v>184</v>
      </c>
      <c r="D232" s="6" t="s">
        <v>36</v>
      </c>
      <c r="E232" s="6">
        <v>90</v>
      </c>
      <c r="F232" s="6">
        <v>109</v>
      </c>
      <c r="G232" s="6">
        <f t="shared" si="31"/>
        <v>1.211111111111111</v>
      </c>
      <c r="H232" s="81"/>
      <c r="I232" s="81"/>
      <c r="J232" s="6">
        <f>I228/H228</f>
        <v>962.31815821920929</v>
      </c>
      <c r="K232" s="6">
        <f t="shared" si="32"/>
        <v>1.2585350289474934E-3</v>
      </c>
    </row>
    <row r="233" spans="2:11" ht="102" x14ac:dyDescent="0.2">
      <c r="B233" s="145"/>
      <c r="C233" s="30" t="s">
        <v>185</v>
      </c>
      <c r="D233" s="6" t="s">
        <v>36</v>
      </c>
      <c r="E233" s="6">
        <v>100</v>
      </c>
      <c r="F233" s="6">
        <v>124</v>
      </c>
      <c r="G233" s="6">
        <f t="shared" si="31"/>
        <v>1.24</v>
      </c>
      <c r="H233" s="81"/>
      <c r="I233" s="81"/>
      <c r="J233" s="6">
        <f>I228/H228</f>
        <v>962.31815821920929</v>
      </c>
      <c r="K233" s="6">
        <f t="shared" si="32"/>
        <v>1.2885551305554153E-3</v>
      </c>
    </row>
    <row r="234" spans="2:11" ht="336" customHeight="1" x14ac:dyDescent="0.2">
      <c r="B234" s="145"/>
      <c r="C234" s="30" t="s">
        <v>186</v>
      </c>
      <c r="D234" s="6" t="s">
        <v>19</v>
      </c>
      <c r="E234" s="6">
        <v>17</v>
      </c>
      <c r="F234" s="6">
        <v>48.9</v>
      </c>
      <c r="G234" s="6">
        <f t="shared" si="31"/>
        <v>2.8764705882352941</v>
      </c>
      <c r="H234" s="82"/>
      <c r="I234" s="82"/>
      <c r="J234" s="6">
        <f>I228/H228</f>
        <v>962.31815821920929</v>
      </c>
      <c r="K234" s="6">
        <f t="shared" si="32"/>
        <v>2.989105592227695E-3</v>
      </c>
    </row>
    <row r="235" spans="2:11" ht="216.75" x14ac:dyDescent="0.2">
      <c r="B235" s="149"/>
      <c r="C235" s="30" t="s">
        <v>187</v>
      </c>
      <c r="D235" s="6" t="s">
        <v>19</v>
      </c>
      <c r="E235" s="6">
        <v>100</v>
      </c>
      <c r="F235" s="6">
        <v>100</v>
      </c>
      <c r="G235" s="6">
        <f t="shared" si="31"/>
        <v>1</v>
      </c>
      <c r="H235" s="6">
        <v>142781.20000000001</v>
      </c>
      <c r="I235" s="6">
        <v>142781.20000000001</v>
      </c>
      <c r="J235" s="6">
        <f>I235/H235</f>
        <v>1</v>
      </c>
      <c r="K235" s="6">
        <f t="shared" si="32"/>
        <v>1</v>
      </c>
    </row>
    <row r="236" spans="2:11" ht="14.25" x14ac:dyDescent="0.2">
      <c r="B236" s="92" t="s">
        <v>20</v>
      </c>
      <c r="C236" s="93"/>
      <c r="D236" s="93"/>
      <c r="E236" s="93"/>
      <c r="F236" s="93"/>
      <c r="G236" s="93"/>
      <c r="H236" s="93"/>
      <c r="I236" s="93"/>
      <c r="J236" s="94"/>
      <c r="K236" s="7">
        <f>K235+K234+K233+K232+K231+K230+K229+K228+K227+K226+K225+K224</f>
        <v>14.249819645951346</v>
      </c>
    </row>
    <row r="237" spans="2:11" ht="14.25" x14ac:dyDescent="0.2">
      <c r="B237" s="169" t="s">
        <v>21</v>
      </c>
      <c r="C237" s="170"/>
      <c r="D237" s="170"/>
      <c r="E237" s="170"/>
      <c r="F237" s="170"/>
      <c r="G237" s="170"/>
      <c r="H237" s="170"/>
      <c r="I237" s="170"/>
      <c r="J237" s="171"/>
      <c r="K237" s="48">
        <f>K236/12</f>
        <v>1.1874849704959456</v>
      </c>
    </row>
    <row r="238" spans="2:11" ht="90" x14ac:dyDescent="0.2">
      <c r="B238" s="163" t="s">
        <v>188</v>
      </c>
      <c r="C238" s="49" t="s">
        <v>373</v>
      </c>
      <c r="D238" s="4" t="s">
        <v>376</v>
      </c>
      <c r="E238" s="5">
        <v>5</v>
      </c>
      <c r="F238" s="5">
        <v>5</v>
      </c>
      <c r="G238" s="5">
        <f>F238/E238</f>
        <v>1</v>
      </c>
      <c r="H238" s="108">
        <v>340.5</v>
      </c>
      <c r="I238" s="108">
        <f>340.5-42.39592</f>
        <v>298.10408000000001</v>
      </c>
      <c r="J238" s="5">
        <f>I238/H238</f>
        <v>0.87548922173274601</v>
      </c>
      <c r="K238" s="6">
        <f>G238/J238</f>
        <v>1.1422185164322474</v>
      </c>
    </row>
    <row r="239" spans="2:11" ht="120" x14ac:dyDescent="0.2">
      <c r="B239" s="164"/>
      <c r="C239" s="49" t="s">
        <v>374</v>
      </c>
      <c r="D239" s="4" t="s">
        <v>376</v>
      </c>
      <c r="E239" s="5">
        <v>10</v>
      </c>
      <c r="F239" s="5">
        <v>10</v>
      </c>
      <c r="G239" s="5">
        <f>F239/E239</f>
        <v>1</v>
      </c>
      <c r="H239" s="71"/>
      <c r="I239" s="71"/>
      <c r="J239" s="5">
        <f>I238/H238</f>
        <v>0.87548922173274601</v>
      </c>
      <c r="K239" s="6">
        <f>G239/J239</f>
        <v>1.1422185164322474</v>
      </c>
    </row>
    <row r="240" spans="2:11" ht="165" x14ac:dyDescent="0.2">
      <c r="B240" s="164"/>
      <c r="C240" s="49" t="s">
        <v>189</v>
      </c>
      <c r="D240" s="4" t="s">
        <v>376</v>
      </c>
      <c r="E240" s="5">
        <v>45</v>
      </c>
      <c r="F240" s="5">
        <v>45</v>
      </c>
      <c r="G240" s="5">
        <f>F240/E240</f>
        <v>1</v>
      </c>
      <c r="H240" s="71"/>
      <c r="I240" s="71"/>
      <c r="J240" s="5">
        <f>I238/H238</f>
        <v>0.87548922173274601</v>
      </c>
      <c r="K240" s="6">
        <f>G240/J240</f>
        <v>1.1422185164322474</v>
      </c>
    </row>
    <row r="241" spans="2:11" ht="135" x14ac:dyDescent="0.2">
      <c r="B241" s="164"/>
      <c r="C241" s="49" t="s">
        <v>375</v>
      </c>
      <c r="D241" s="4" t="s">
        <v>376</v>
      </c>
      <c r="E241" s="5">
        <v>10</v>
      </c>
      <c r="F241" s="5">
        <v>10</v>
      </c>
      <c r="G241" s="5">
        <f>F241/E241</f>
        <v>1</v>
      </c>
      <c r="H241" s="72"/>
      <c r="I241" s="72"/>
      <c r="J241" s="5">
        <f>I238/H238</f>
        <v>0.87548922173274601</v>
      </c>
      <c r="K241" s="6">
        <f>G241/J241</f>
        <v>1.1422185164322474</v>
      </c>
    </row>
    <row r="242" spans="2:11" ht="14.25" x14ac:dyDescent="0.2">
      <c r="B242" s="165" t="s">
        <v>20</v>
      </c>
      <c r="C242" s="166"/>
      <c r="D242" s="166"/>
      <c r="E242" s="166"/>
      <c r="F242" s="166"/>
      <c r="G242" s="166"/>
      <c r="H242" s="166"/>
      <c r="I242" s="166"/>
      <c r="J242" s="167"/>
      <c r="K242" s="50">
        <f>K238+K239+K240+K241</f>
        <v>4.5688740657289895</v>
      </c>
    </row>
    <row r="243" spans="2:11" ht="14.25" x14ac:dyDescent="0.2">
      <c r="B243" s="92" t="s">
        <v>21</v>
      </c>
      <c r="C243" s="93"/>
      <c r="D243" s="93"/>
      <c r="E243" s="93"/>
      <c r="F243" s="93"/>
      <c r="G243" s="93"/>
      <c r="H243" s="93"/>
      <c r="I243" s="93"/>
      <c r="J243" s="94"/>
      <c r="K243" s="7">
        <f>K242/4</f>
        <v>1.1422185164322474</v>
      </c>
    </row>
    <row r="244" spans="2:11" ht="135" x14ac:dyDescent="0.2">
      <c r="B244" s="102" t="s">
        <v>190</v>
      </c>
      <c r="C244" s="51" t="s">
        <v>191</v>
      </c>
      <c r="D244" s="52" t="s">
        <v>54</v>
      </c>
      <c r="E244" s="53">
        <v>2</v>
      </c>
      <c r="F244" s="53">
        <v>1</v>
      </c>
      <c r="G244" s="53">
        <f t="shared" ref="G244:G252" si="33">F244/E244</f>
        <v>0.5</v>
      </c>
      <c r="H244" s="53">
        <v>475</v>
      </c>
      <c r="I244" s="53">
        <v>375.4</v>
      </c>
      <c r="J244" s="53">
        <f t="shared" ref="J244:J252" si="34">I244/H244</f>
        <v>0.79031578947368419</v>
      </c>
      <c r="K244" s="22">
        <f t="shared" ref="K244:K252" si="35">G244/J244</f>
        <v>0.63265849760255732</v>
      </c>
    </row>
    <row r="245" spans="2:11" ht="120" x14ac:dyDescent="0.2">
      <c r="B245" s="103"/>
      <c r="C245" s="54" t="s">
        <v>192</v>
      </c>
      <c r="D245" s="136" t="s">
        <v>54</v>
      </c>
      <c r="E245" s="53">
        <f>E246+E247</f>
        <v>305</v>
      </c>
      <c r="F245" s="53">
        <f>F246+F247</f>
        <v>325</v>
      </c>
      <c r="G245" s="53">
        <f t="shared" si="33"/>
        <v>1.0655737704918034</v>
      </c>
      <c r="H245" s="53">
        <f>H246+H247</f>
        <v>725.5</v>
      </c>
      <c r="I245" s="53">
        <f>I246+I247</f>
        <v>725.5</v>
      </c>
      <c r="J245" s="53">
        <f t="shared" si="34"/>
        <v>1</v>
      </c>
      <c r="K245" s="22">
        <f t="shared" si="35"/>
        <v>1.0655737704918034</v>
      </c>
    </row>
    <row r="246" spans="2:11" ht="165" x14ac:dyDescent="0.2">
      <c r="B246" s="103"/>
      <c r="C246" s="55" t="s">
        <v>193</v>
      </c>
      <c r="D246" s="105"/>
      <c r="E246" s="53">
        <v>255</v>
      </c>
      <c r="F246" s="53">
        <v>275</v>
      </c>
      <c r="G246" s="53">
        <f t="shared" si="33"/>
        <v>1.0784313725490196</v>
      </c>
      <c r="H246" s="53">
        <v>622.25</v>
      </c>
      <c r="I246" s="53">
        <f>H246</f>
        <v>622.25</v>
      </c>
      <c r="J246" s="53">
        <f t="shared" si="34"/>
        <v>1</v>
      </c>
      <c r="K246" s="22">
        <f t="shared" si="35"/>
        <v>1.0784313725490196</v>
      </c>
    </row>
    <row r="247" spans="2:11" ht="90" x14ac:dyDescent="0.2">
      <c r="B247" s="103"/>
      <c r="C247" s="56" t="s">
        <v>194</v>
      </c>
      <c r="D247" s="106"/>
      <c r="E247" s="53">
        <v>50</v>
      </c>
      <c r="F247" s="53">
        <v>50</v>
      </c>
      <c r="G247" s="53">
        <f t="shared" si="33"/>
        <v>1</v>
      </c>
      <c r="H247" s="53">
        <v>103.25</v>
      </c>
      <c r="I247" s="53">
        <f>H247</f>
        <v>103.25</v>
      </c>
      <c r="J247" s="53">
        <f t="shared" si="34"/>
        <v>1</v>
      </c>
      <c r="K247" s="22">
        <f t="shared" si="35"/>
        <v>1</v>
      </c>
    </row>
    <row r="248" spans="2:11" ht="45" x14ac:dyDescent="0.2">
      <c r="B248" s="103"/>
      <c r="C248" s="51" t="s">
        <v>195</v>
      </c>
      <c r="D248" s="52" t="s">
        <v>36</v>
      </c>
      <c r="E248" s="53">
        <v>20</v>
      </c>
      <c r="F248" s="53">
        <v>17</v>
      </c>
      <c r="G248" s="53">
        <f t="shared" si="33"/>
        <v>0.85</v>
      </c>
      <c r="H248" s="53">
        <v>195.73</v>
      </c>
      <c r="I248" s="53">
        <v>142.16480000000001</v>
      </c>
      <c r="J248" s="53">
        <f t="shared" si="34"/>
        <v>0.72633117048996076</v>
      </c>
      <c r="K248" s="22">
        <f t="shared" si="35"/>
        <v>1.1702650726480814</v>
      </c>
    </row>
    <row r="249" spans="2:11" ht="105" x14ac:dyDescent="0.2">
      <c r="B249" s="103"/>
      <c r="C249" s="51" t="s">
        <v>196</v>
      </c>
      <c r="D249" s="52" t="s">
        <v>54</v>
      </c>
      <c r="E249" s="53">
        <v>4</v>
      </c>
      <c r="F249" s="53">
        <v>4</v>
      </c>
      <c r="G249" s="53">
        <f t="shared" si="33"/>
        <v>1</v>
      </c>
      <c r="H249" s="53">
        <v>86</v>
      </c>
      <c r="I249" s="53">
        <v>86</v>
      </c>
      <c r="J249" s="53">
        <f t="shared" si="34"/>
        <v>1</v>
      </c>
      <c r="K249" s="22">
        <f t="shared" si="35"/>
        <v>1</v>
      </c>
    </row>
    <row r="250" spans="2:11" ht="155.25" customHeight="1" x14ac:dyDescent="0.2">
      <c r="B250" s="103"/>
      <c r="C250" s="54" t="s">
        <v>197</v>
      </c>
      <c r="D250" s="136" t="s">
        <v>54</v>
      </c>
      <c r="E250" s="53">
        <f>E251+E252</f>
        <v>125</v>
      </c>
      <c r="F250" s="53">
        <f>F251+F252</f>
        <v>125</v>
      </c>
      <c r="G250" s="53">
        <f t="shared" si="33"/>
        <v>1</v>
      </c>
      <c r="H250" s="53">
        <v>261.97000000000003</v>
      </c>
      <c r="I250" s="53">
        <f>I251+I252</f>
        <v>261.97000000000003</v>
      </c>
      <c r="J250" s="53">
        <f t="shared" si="34"/>
        <v>1</v>
      </c>
      <c r="K250" s="22">
        <f t="shared" si="35"/>
        <v>1</v>
      </c>
    </row>
    <row r="251" spans="2:11" ht="60" x14ac:dyDescent="0.2">
      <c r="B251" s="103"/>
      <c r="C251" s="55" t="s">
        <v>198</v>
      </c>
      <c r="D251" s="105"/>
      <c r="E251" s="53">
        <v>30</v>
      </c>
      <c r="F251" s="53">
        <v>30</v>
      </c>
      <c r="G251" s="53">
        <f t="shared" si="33"/>
        <v>1</v>
      </c>
      <c r="H251" s="53">
        <v>16.617999999999999</v>
      </c>
      <c r="I251" s="53">
        <f>H251</f>
        <v>16.617999999999999</v>
      </c>
      <c r="J251" s="53">
        <f t="shared" si="34"/>
        <v>1</v>
      </c>
      <c r="K251" s="22">
        <f t="shared" si="35"/>
        <v>1</v>
      </c>
    </row>
    <row r="252" spans="2:11" ht="30" x14ac:dyDescent="0.2">
      <c r="B252" s="104"/>
      <c r="C252" s="56" t="s">
        <v>199</v>
      </c>
      <c r="D252" s="106"/>
      <c r="E252" s="53">
        <v>95</v>
      </c>
      <c r="F252" s="53">
        <v>95</v>
      </c>
      <c r="G252" s="53">
        <f t="shared" si="33"/>
        <v>1</v>
      </c>
      <c r="H252" s="53">
        <v>245.352</v>
      </c>
      <c r="I252" s="53">
        <f>H252</f>
        <v>245.352</v>
      </c>
      <c r="J252" s="53">
        <f t="shared" si="34"/>
        <v>1</v>
      </c>
      <c r="K252" s="22">
        <f t="shared" si="35"/>
        <v>1</v>
      </c>
    </row>
    <row r="253" spans="2:11" ht="14.25" x14ac:dyDescent="0.2">
      <c r="B253" s="92" t="s">
        <v>20</v>
      </c>
      <c r="C253" s="93"/>
      <c r="D253" s="93"/>
      <c r="E253" s="93"/>
      <c r="F253" s="93"/>
      <c r="G253" s="93"/>
      <c r="H253" s="93"/>
      <c r="I253" s="93"/>
      <c r="J253" s="94"/>
      <c r="K253" s="7">
        <f>K250+K249+K248+K245+K244</f>
        <v>4.8684973407424419</v>
      </c>
    </row>
    <row r="254" spans="2:11" ht="14.25" x14ac:dyDescent="0.2">
      <c r="B254" s="92" t="s">
        <v>372</v>
      </c>
      <c r="C254" s="93"/>
      <c r="D254" s="93"/>
      <c r="E254" s="93"/>
      <c r="F254" s="93"/>
      <c r="G254" s="93"/>
      <c r="H254" s="93"/>
      <c r="I254" s="93"/>
      <c r="J254" s="94"/>
      <c r="K254" s="7">
        <f>K253/5</f>
        <v>0.9736994681484884</v>
      </c>
    </row>
    <row r="255" spans="2:11" ht="90" x14ac:dyDescent="0.2">
      <c r="B255" s="102" t="s">
        <v>200</v>
      </c>
      <c r="C255" s="51" t="s">
        <v>201</v>
      </c>
      <c r="D255" s="52" t="s">
        <v>54</v>
      </c>
      <c r="E255" s="53">
        <v>4</v>
      </c>
      <c r="F255" s="53">
        <v>4</v>
      </c>
      <c r="G255" s="53">
        <f>F255/E255</f>
        <v>1</v>
      </c>
      <c r="H255" s="70">
        <v>290.5</v>
      </c>
      <c r="I255" s="70">
        <v>249.2</v>
      </c>
      <c r="J255" s="53">
        <f>I255/H255</f>
        <v>0.85783132530120476</v>
      </c>
      <c r="K255" s="22">
        <f>G255/J255</f>
        <v>1.1657303370786518</v>
      </c>
    </row>
    <row r="256" spans="2:11" ht="75" x14ac:dyDescent="0.2">
      <c r="B256" s="103"/>
      <c r="C256" s="51" t="s">
        <v>202</v>
      </c>
      <c r="D256" s="52" t="s">
        <v>54</v>
      </c>
      <c r="E256" s="53">
        <v>20</v>
      </c>
      <c r="F256" s="53">
        <v>24</v>
      </c>
      <c r="G256" s="53">
        <f>F256/E256</f>
        <v>1.2</v>
      </c>
      <c r="H256" s="71"/>
      <c r="I256" s="71"/>
      <c r="J256" s="53">
        <f>I255/H255</f>
        <v>0.85783132530120476</v>
      </c>
      <c r="K256" s="22">
        <f>G256/J256</f>
        <v>1.398876404494382</v>
      </c>
    </row>
    <row r="257" spans="2:11" ht="75" x14ac:dyDescent="0.2">
      <c r="B257" s="103"/>
      <c r="C257" s="51" t="s">
        <v>203</v>
      </c>
      <c r="D257" s="52" t="s">
        <v>54</v>
      </c>
      <c r="E257" s="53">
        <v>119</v>
      </c>
      <c r="F257" s="53">
        <v>67</v>
      </c>
      <c r="G257" s="53">
        <f>F257/E257</f>
        <v>0.56302521008403361</v>
      </c>
      <c r="H257" s="72"/>
      <c r="I257" s="72"/>
      <c r="J257" s="53">
        <f>I255/H255</f>
        <v>0.85783132530120476</v>
      </c>
      <c r="K257" s="22">
        <f>G257/J257</f>
        <v>0.65633556793503922</v>
      </c>
    </row>
    <row r="258" spans="2:11" ht="75" x14ac:dyDescent="0.2">
      <c r="B258" s="103"/>
      <c r="C258" s="51" t="s">
        <v>204</v>
      </c>
      <c r="D258" s="52" t="s">
        <v>54</v>
      </c>
      <c r="E258" s="53">
        <v>2</v>
      </c>
      <c r="F258" s="53">
        <v>0</v>
      </c>
      <c r="G258" s="53">
        <f>1</f>
        <v>1</v>
      </c>
      <c r="H258" s="53">
        <v>50</v>
      </c>
      <c r="I258" s="53">
        <v>0</v>
      </c>
      <c r="J258" s="53">
        <f>1</f>
        <v>1</v>
      </c>
      <c r="K258" s="22">
        <f>G258/J258</f>
        <v>1</v>
      </c>
    </row>
    <row r="259" spans="2:11" ht="105" x14ac:dyDescent="0.2">
      <c r="B259" s="104"/>
      <c r="C259" s="51" t="s">
        <v>205</v>
      </c>
      <c r="D259" s="52" t="s">
        <v>54</v>
      </c>
      <c r="E259" s="53">
        <v>1</v>
      </c>
      <c r="F259" s="53">
        <v>1</v>
      </c>
      <c r="G259" s="53">
        <f>F259/E259</f>
        <v>1</v>
      </c>
      <c r="H259" s="53">
        <v>90</v>
      </c>
      <c r="I259" s="53">
        <v>83</v>
      </c>
      <c r="J259" s="53">
        <f>I259/H259</f>
        <v>0.92222222222222228</v>
      </c>
      <c r="K259" s="22">
        <f>G259/J259</f>
        <v>1.0843373493975903</v>
      </c>
    </row>
    <row r="260" spans="2:11" ht="14.25" x14ac:dyDescent="0.2">
      <c r="B260" s="92" t="s">
        <v>20</v>
      </c>
      <c r="C260" s="93"/>
      <c r="D260" s="93"/>
      <c r="E260" s="93"/>
      <c r="F260" s="93"/>
      <c r="G260" s="93"/>
      <c r="H260" s="93"/>
      <c r="I260" s="93"/>
      <c r="J260" s="94"/>
      <c r="K260" s="7">
        <f>K255+K256+K257+K258+K259</f>
        <v>5.3052796589056639</v>
      </c>
    </row>
    <row r="261" spans="2:11" ht="14.25" x14ac:dyDescent="0.2">
      <c r="B261" s="92" t="s">
        <v>21</v>
      </c>
      <c r="C261" s="93"/>
      <c r="D261" s="93"/>
      <c r="E261" s="93"/>
      <c r="F261" s="93"/>
      <c r="G261" s="93"/>
      <c r="H261" s="93"/>
      <c r="I261" s="93"/>
      <c r="J261" s="94"/>
      <c r="K261" s="7">
        <f>K260/5</f>
        <v>1.0610559317811328</v>
      </c>
    </row>
    <row r="262" spans="2:11" ht="165.75" x14ac:dyDescent="0.2">
      <c r="B262" s="57" t="s">
        <v>206</v>
      </c>
      <c r="C262" s="51" t="s">
        <v>207</v>
      </c>
      <c r="D262" s="52" t="s">
        <v>54</v>
      </c>
      <c r="E262" s="53">
        <v>21</v>
      </c>
      <c r="F262" s="53">
        <v>26</v>
      </c>
      <c r="G262" s="53">
        <f>F262/E262</f>
        <v>1.2380952380952381</v>
      </c>
      <c r="H262" s="53">
        <v>14485.1</v>
      </c>
      <c r="I262" s="53">
        <v>11304.92</v>
      </c>
      <c r="J262" s="53">
        <f>I262/H262</f>
        <v>0.78045163650924054</v>
      </c>
      <c r="K262" s="22">
        <f>G262/J262</f>
        <v>1.5863830379457204</v>
      </c>
    </row>
    <row r="263" spans="2:11" ht="14.25" x14ac:dyDescent="0.2">
      <c r="B263" s="75" t="s">
        <v>20</v>
      </c>
      <c r="C263" s="76"/>
      <c r="D263" s="76"/>
      <c r="E263" s="76"/>
      <c r="F263" s="76"/>
      <c r="G263" s="76"/>
      <c r="H263" s="76"/>
      <c r="I263" s="76"/>
      <c r="J263" s="77"/>
      <c r="K263" s="1">
        <f>K262</f>
        <v>1.5863830379457204</v>
      </c>
    </row>
    <row r="264" spans="2:11" ht="14.25" x14ac:dyDescent="0.2">
      <c r="B264" s="75" t="s">
        <v>21</v>
      </c>
      <c r="C264" s="76"/>
      <c r="D264" s="76"/>
      <c r="E264" s="76"/>
      <c r="F264" s="76"/>
      <c r="G264" s="76"/>
      <c r="H264" s="76"/>
      <c r="I264" s="76"/>
      <c r="J264" s="77"/>
      <c r="K264" s="1">
        <f>K263/1</f>
        <v>1.5863830379457204</v>
      </c>
    </row>
    <row r="265" spans="2:11" ht="81" customHeight="1" x14ac:dyDescent="0.2">
      <c r="B265" s="102" t="s">
        <v>208</v>
      </c>
      <c r="C265" s="51" t="s">
        <v>209</v>
      </c>
      <c r="D265" s="52" t="s">
        <v>54</v>
      </c>
      <c r="E265" s="53">
        <v>2</v>
      </c>
      <c r="F265" s="53">
        <v>1</v>
      </c>
      <c r="G265" s="53">
        <f>F265/E265</f>
        <v>0.5</v>
      </c>
      <c r="H265" s="53">
        <v>500</v>
      </c>
      <c r="I265" s="53">
        <v>498.2</v>
      </c>
      <c r="J265" s="53">
        <f>I265/H265</f>
        <v>0.99639999999999995</v>
      </c>
      <c r="K265" s="22">
        <f>G265/J265</f>
        <v>0.50180650341228428</v>
      </c>
    </row>
    <row r="266" spans="2:11" ht="63" customHeight="1" x14ac:dyDescent="0.2">
      <c r="B266" s="103"/>
      <c r="C266" s="51" t="s">
        <v>210</v>
      </c>
      <c r="D266" s="52" t="s">
        <v>54</v>
      </c>
      <c r="E266" s="53">
        <v>3</v>
      </c>
      <c r="F266" s="53">
        <v>3</v>
      </c>
      <c r="G266" s="53">
        <f>F266/E266</f>
        <v>1</v>
      </c>
      <c r="H266" s="53">
        <v>3097</v>
      </c>
      <c r="I266" s="53">
        <v>2940.88</v>
      </c>
      <c r="J266" s="53">
        <f>I266/H266</f>
        <v>0.9495899257345819</v>
      </c>
      <c r="K266" s="22">
        <f>G266/J266</f>
        <v>1.0530861510840293</v>
      </c>
    </row>
    <row r="267" spans="2:11" ht="54.75" customHeight="1" x14ac:dyDescent="0.2">
      <c r="B267" s="104"/>
      <c r="C267" s="51" t="s">
        <v>211</v>
      </c>
      <c r="D267" s="52" t="s">
        <v>54</v>
      </c>
      <c r="E267" s="53">
        <v>1</v>
      </c>
      <c r="F267" s="53">
        <v>1</v>
      </c>
      <c r="G267" s="53">
        <f>F267/E267</f>
        <v>1</v>
      </c>
      <c r="H267" s="53">
        <v>559.20000000000005</v>
      </c>
      <c r="I267" s="53">
        <v>250</v>
      </c>
      <c r="J267" s="53">
        <f>I267/H267</f>
        <v>0.44706723891273242</v>
      </c>
      <c r="K267" s="22">
        <f>G267/J267</f>
        <v>2.2368000000000001</v>
      </c>
    </row>
    <row r="268" spans="2:11" ht="14.25" x14ac:dyDescent="0.2">
      <c r="B268" s="75" t="s">
        <v>20</v>
      </c>
      <c r="C268" s="76"/>
      <c r="D268" s="76"/>
      <c r="E268" s="76"/>
      <c r="F268" s="76"/>
      <c r="G268" s="76"/>
      <c r="H268" s="76"/>
      <c r="I268" s="76"/>
      <c r="J268" s="77"/>
      <c r="K268" s="1">
        <f>K265+K266+K267</f>
        <v>3.7916926544963134</v>
      </c>
    </row>
    <row r="269" spans="2:11" ht="14.25" x14ac:dyDescent="0.2">
      <c r="B269" s="75" t="s">
        <v>21</v>
      </c>
      <c r="C269" s="76"/>
      <c r="D269" s="76"/>
      <c r="E269" s="76"/>
      <c r="F269" s="76"/>
      <c r="G269" s="76"/>
      <c r="H269" s="76"/>
      <c r="I269" s="76"/>
      <c r="J269" s="77"/>
      <c r="K269" s="1">
        <f>K268/3</f>
        <v>1.2638975514987711</v>
      </c>
    </row>
    <row r="270" spans="2:11" ht="135" x14ac:dyDescent="0.2">
      <c r="B270" s="102" t="s">
        <v>212</v>
      </c>
      <c r="C270" s="51" t="s">
        <v>213</v>
      </c>
      <c r="D270" s="52" t="s">
        <v>54</v>
      </c>
      <c r="E270" s="53">
        <v>0</v>
      </c>
      <c r="F270" s="53">
        <v>0</v>
      </c>
      <c r="G270" s="53">
        <v>1</v>
      </c>
      <c r="H270" s="125" t="s">
        <v>57</v>
      </c>
      <c r="I270" s="126"/>
      <c r="J270" s="127"/>
      <c r="K270" s="22">
        <v>1</v>
      </c>
    </row>
    <row r="271" spans="2:11" ht="120" x14ac:dyDescent="0.2">
      <c r="B271" s="103"/>
      <c r="C271" s="51" t="s">
        <v>214</v>
      </c>
      <c r="D271" s="52" t="s">
        <v>19</v>
      </c>
      <c r="E271" s="53">
        <v>0</v>
      </c>
      <c r="F271" s="53">
        <v>0</v>
      </c>
      <c r="G271" s="53">
        <v>1</v>
      </c>
      <c r="H271" s="128"/>
      <c r="I271" s="129"/>
      <c r="J271" s="130"/>
      <c r="K271" s="22">
        <v>1</v>
      </c>
    </row>
    <row r="272" spans="2:11" ht="285" x14ac:dyDescent="0.2">
      <c r="B272" s="104"/>
      <c r="C272" s="51" t="s">
        <v>215</v>
      </c>
      <c r="D272" s="52" t="s">
        <v>19</v>
      </c>
      <c r="E272" s="53">
        <v>23</v>
      </c>
      <c r="F272" s="53">
        <v>23</v>
      </c>
      <c r="G272" s="53">
        <f>F272/E272</f>
        <v>1</v>
      </c>
      <c r="H272" s="131"/>
      <c r="I272" s="132"/>
      <c r="J272" s="133"/>
      <c r="K272" s="22">
        <v>1</v>
      </c>
    </row>
    <row r="273" spans="2:11" ht="14.25" x14ac:dyDescent="0.2">
      <c r="B273" s="75" t="s">
        <v>20</v>
      </c>
      <c r="C273" s="76"/>
      <c r="D273" s="76"/>
      <c r="E273" s="76"/>
      <c r="F273" s="76"/>
      <c r="G273" s="76"/>
      <c r="H273" s="76"/>
      <c r="I273" s="76"/>
      <c r="J273" s="77"/>
      <c r="K273" s="1">
        <f>K270+K271+K272</f>
        <v>3</v>
      </c>
    </row>
    <row r="274" spans="2:11" ht="14.25" x14ac:dyDescent="0.2">
      <c r="B274" s="75" t="s">
        <v>21</v>
      </c>
      <c r="C274" s="76"/>
      <c r="D274" s="76"/>
      <c r="E274" s="76"/>
      <c r="F274" s="76"/>
      <c r="G274" s="76"/>
      <c r="H274" s="76"/>
      <c r="I274" s="76"/>
      <c r="J274" s="77"/>
      <c r="K274" s="2">
        <f>K273/3</f>
        <v>1</v>
      </c>
    </row>
    <row r="275" spans="2:11" ht="75" x14ac:dyDescent="0.2">
      <c r="B275" s="102" t="s">
        <v>216</v>
      </c>
      <c r="C275" s="51" t="s">
        <v>217</v>
      </c>
      <c r="D275" s="52" t="s">
        <v>80</v>
      </c>
      <c r="E275" s="53">
        <v>0</v>
      </c>
      <c r="F275" s="53">
        <v>0</v>
      </c>
      <c r="G275" s="53">
        <v>1</v>
      </c>
      <c r="H275" s="134" t="s">
        <v>57</v>
      </c>
      <c r="I275" s="135"/>
      <c r="J275" s="53">
        <v>1</v>
      </c>
      <c r="K275" s="22">
        <f>G275/J275</f>
        <v>1</v>
      </c>
    </row>
    <row r="276" spans="2:11" ht="165" x14ac:dyDescent="0.2">
      <c r="B276" s="103"/>
      <c r="C276" s="51" t="s">
        <v>218</v>
      </c>
      <c r="D276" s="52" t="s">
        <v>19</v>
      </c>
      <c r="E276" s="53">
        <v>55.7</v>
      </c>
      <c r="F276" s="53">
        <v>55.7</v>
      </c>
      <c r="G276" s="53">
        <f>F276/E276</f>
        <v>1</v>
      </c>
      <c r="H276" s="70">
        <v>16785.77</v>
      </c>
      <c r="I276" s="70">
        <v>15583.05</v>
      </c>
      <c r="J276" s="53">
        <f>I276/H276</f>
        <v>0.92834883356557363</v>
      </c>
      <c r="K276" s="22">
        <f>G276/J276</f>
        <v>1.0771812963444256</v>
      </c>
    </row>
    <row r="277" spans="2:11" ht="120" x14ac:dyDescent="0.2">
      <c r="B277" s="104"/>
      <c r="C277" s="51" t="s">
        <v>219</v>
      </c>
      <c r="D277" s="52" t="s">
        <v>19</v>
      </c>
      <c r="E277" s="53">
        <v>13.7</v>
      </c>
      <c r="F277" s="53">
        <v>13.7</v>
      </c>
      <c r="G277" s="53">
        <f>F277/E277</f>
        <v>1</v>
      </c>
      <c r="H277" s="106"/>
      <c r="I277" s="106"/>
      <c r="J277" s="53">
        <f>I276/H276</f>
        <v>0.92834883356557363</v>
      </c>
      <c r="K277" s="22">
        <f>G277/J277</f>
        <v>1.0771812963444256</v>
      </c>
    </row>
    <row r="278" spans="2:11" ht="14.25" x14ac:dyDescent="0.2">
      <c r="B278" s="75" t="s">
        <v>20</v>
      </c>
      <c r="C278" s="76"/>
      <c r="D278" s="76"/>
      <c r="E278" s="76"/>
      <c r="F278" s="76"/>
      <c r="G278" s="76"/>
      <c r="H278" s="76"/>
      <c r="I278" s="76"/>
      <c r="J278" s="77"/>
      <c r="K278" s="1">
        <f>K275+K276+K277</f>
        <v>3.1543625926888517</v>
      </c>
    </row>
    <row r="279" spans="2:11" ht="14.25" x14ac:dyDescent="0.2">
      <c r="B279" s="75" t="s">
        <v>21</v>
      </c>
      <c r="C279" s="76"/>
      <c r="D279" s="76"/>
      <c r="E279" s="76"/>
      <c r="F279" s="76"/>
      <c r="G279" s="76"/>
      <c r="H279" s="76"/>
      <c r="I279" s="76"/>
      <c r="J279" s="77"/>
      <c r="K279" s="1">
        <f>K278/3</f>
        <v>1.0514541975629506</v>
      </c>
    </row>
    <row r="280" spans="2:11" ht="87.75" customHeight="1" x14ac:dyDescent="0.2">
      <c r="B280" s="68" t="s">
        <v>369</v>
      </c>
      <c r="C280" s="58" t="s">
        <v>368</v>
      </c>
      <c r="D280" s="53" t="s">
        <v>67</v>
      </c>
      <c r="E280" s="53">
        <v>15</v>
      </c>
      <c r="F280" s="53">
        <v>16</v>
      </c>
      <c r="G280" s="53">
        <f>F280/E280</f>
        <v>1.0666666666666667</v>
      </c>
      <c r="H280" s="53">
        <v>9772.2666700000009</v>
      </c>
      <c r="I280" s="53">
        <v>9772.27</v>
      </c>
      <c r="J280" s="53">
        <f>I280/H280</f>
        <v>1.0000003407602465</v>
      </c>
      <c r="K280" s="22">
        <f>G280/J280</f>
        <v>1.0666663031891943</v>
      </c>
    </row>
    <row r="281" spans="2:11" ht="78" customHeight="1" x14ac:dyDescent="0.2">
      <c r="B281" s="69"/>
      <c r="C281" s="59" t="s">
        <v>368</v>
      </c>
      <c r="D281" s="53" t="s">
        <v>67</v>
      </c>
      <c r="E281" s="53">
        <v>1</v>
      </c>
      <c r="F281" s="53">
        <v>1</v>
      </c>
      <c r="G281" s="53">
        <f>F281/E281</f>
        <v>1</v>
      </c>
      <c r="H281" s="53">
        <v>4886.1333299999997</v>
      </c>
      <c r="I281" s="53">
        <v>4886.1333299999997</v>
      </c>
      <c r="J281" s="53">
        <f>I281/H281</f>
        <v>1</v>
      </c>
      <c r="K281" s="22">
        <f>G281/J281</f>
        <v>1</v>
      </c>
    </row>
    <row r="282" spans="2:11" ht="14.25" x14ac:dyDescent="0.2">
      <c r="B282" s="118" t="s">
        <v>20</v>
      </c>
      <c r="C282" s="119"/>
      <c r="D282" s="119"/>
      <c r="E282" s="119"/>
      <c r="F282" s="119"/>
      <c r="G282" s="119"/>
      <c r="H282" s="119"/>
      <c r="I282" s="119"/>
      <c r="J282" s="120"/>
      <c r="K282" s="1">
        <f>K280+K281</f>
        <v>2.0666663031891943</v>
      </c>
    </row>
    <row r="283" spans="2:11" ht="14.25" x14ac:dyDescent="0.2">
      <c r="B283" s="118" t="s">
        <v>21</v>
      </c>
      <c r="C283" s="119"/>
      <c r="D283" s="119"/>
      <c r="E283" s="119"/>
      <c r="F283" s="119"/>
      <c r="G283" s="119"/>
      <c r="H283" s="119"/>
      <c r="I283" s="119"/>
      <c r="J283" s="120"/>
      <c r="K283" s="1">
        <f>K282/2</f>
        <v>1.0333331515945972</v>
      </c>
    </row>
    <row r="284" spans="2:11" ht="178.5" x14ac:dyDescent="0.2">
      <c r="B284" s="57" t="s">
        <v>220</v>
      </c>
      <c r="C284" s="51" t="s">
        <v>221</v>
      </c>
      <c r="D284" s="52" t="s">
        <v>54</v>
      </c>
      <c r="E284" s="53">
        <v>9</v>
      </c>
      <c r="F284" s="53">
        <v>3</v>
      </c>
      <c r="G284" s="53">
        <f>F284/E284</f>
        <v>0.33333333333333331</v>
      </c>
      <c r="H284" s="53">
        <v>298</v>
      </c>
      <c r="I284" s="78" t="s">
        <v>433</v>
      </c>
      <c r="J284" s="190"/>
      <c r="K284" s="22" t="s">
        <v>432</v>
      </c>
    </row>
    <row r="285" spans="2:11" ht="14.25" x14ac:dyDescent="0.2">
      <c r="B285" s="75" t="s">
        <v>20</v>
      </c>
      <c r="C285" s="76"/>
      <c r="D285" s="76"/>
      <c r="E285" s="76"/>
      <c r="F285" s="76"/>
      <c r="G285" s="76"/>
      <c r="H285" s="76"/>
      <c r="I285" s="76"/>
      <c r="J285" s="77"/>
      <c r="K285" s="1" t="str">
        <f>K284</f>
        <v>-</v>
      </c>
    </row>
    <row r="286" spans="2:11" ht="14.25" x14ac:dyDescent="0.2">
      <c r="B286" s="75" t="s">
        <v>21</v>
      </c>
      <c r="C286" s="76"/>
      <c r="D286" s="76"/>
      <c r="E286" s="76"/>
      <c r="F286" s="76"/>
      <c r="G286" s="76"/>
      <c r="H286" s="76"/>
      <c r="I286" s="76"/>
      <c r="J286" s="77"/>
      <c r="K286" s="1" t="s">
        <v>432</v>
      </c>
    </row>
    <row r="287" spans="2:11" ht="120" x14ac:dyDescent="0.2">
      <c r="B287" s="96" t="s">
        <v>222</v>
      </c>
      <c r="C287" s="3" t="s">
        <v>223</v>
      </c>
      <c r="D287" s="4" t="s">
        <v>54</v>
      </c>
      <c r="E287" s="5">
        <v>2</v>
      </c>
      <c r="F287" s="5">
        <v>0</v>
      </c>
      <c r="G287" s="5">
        <f>F287/E287</f>
        <v>0</v>
      </c>
      <c r="H287" s="121" t="s">
        <v>427</v>
      </c>
      <c r="I287" s="122"/>
      <c r="J287" s="5">
        <v>0</v>
      </c>
      <c r="K287" s="6">
        <v>0</v>
      </c>
    </row>
    <row r="288" spans="2:11" ht="75" x14ac:dyDescent="0.2">
      <c r="B288" s="97"/>
      <c r="C288" s="3" t="s">
        <v>224</v>
      </c>
      <c r="D288" s="4" t="s">
        <v>80</v>
      </c>
      <c r="E288" s="5">
        <v>12</v>
      </c>
      <c r="F288" s="5">
        <v>0</v>
      </c>
      <c r="G288" s="5">
        <f>F288/E288</f>
        <v>0</v>
      </c>
      <c r="H288" s="123"/>
      <c r="I288" s="124"/>
      <c r="J288" s="5">
        <v>0</v>
      </c>
      <c r="K288" s="6" t="e">
        <f>G288/I288</f>
        <v>#DIV/0!</v>
      </c>
    </row>
    <row r="289" spans="2:11" ht="60" x14ac:dyDescent="0.2">
      <c r="B289" s="107"/>
      <c r="C289" s="3" t="s">
        <v>225</v>
      </c>
      <c r="D289" s="4" t="s">
        <v>54</v>
      </c>
      <c r="E289" s="5">
        <v>50</v>
      </c>
      <c r="F289" s="5">
        <v>57</v>
      </c>
      <c r="G289" s="5">
        <f>F289/E289</f>
        <v>1.1399999999999999</v>
      </c>
      <c r="H289" s="5">
        <v>550.05999999999995</v>
      </c>
      <c r="I289" s="5">
        <v>550.05999999999995</v>
      </c>
      <c r="J289" s="5">
        <f>I289/H289</f>
        <v>1</v>
      </c>
      <c r="K289" s="6">
        <f>G289/J289</f>
        <v>1.1399999999999999</v>
      </c>
    </row>
    <row r="290" spans="2:11" ht="14.25" x14ac:dyDescent="0.2">
      <c r="B290" s="92" t="s">
        <v>20</v>
      </c>
      <c r="C290" s="93"/>
      <c r="D290" s="93"/>
      <c r="E290" s="93"/>
      <c r="F290" s="93"/>
      <c r="G290" s="93"/>
      <c r="H290" s="93"/>
      <c r="I290" s="93"/>
      <c r="J290" s="94"/>
      <c r="K290" s="7">
        <f>K289</f>
        <v>1.1399999999999999</v>
      </c>
    </row>
    <row r="291" spans="2:11" ht="14.25" x14ac:dyDescent="0.2">
      <c r="B291" s="92" t="s">
        <v>21</v>
      </c>
      <c r="C291" s="93"/>
      <c r="D291" s="93"/>
      <c r="E291" s="93"/>
      <c r="F291" s="93"/>
      <c r="G291" s="93"/>
      <c r="H291" s="93"/>
      <c r="I291" s="93"/>
      <c r="J291" s="94"/>
      <c r="K291" s="8">
        <f>K290/1</f>
        <v>1.1399999999999999</v>
      </c>
    </row>
    <row r="292" spans="2:11" ht="90" x14ac:dyDescent="0.2">
      <c r="B292" s="102" t="s">
        <v>371</v>
      </c>
      <c r="C292" s="51" t="s">
        <v>226</v>
      </c>
      <c r="D292" s="52" t="s">
        <v>36</v>
      </c>
      <c r="E292" s="53">
        <v>15000</v>
      </c>
      <c r="F292" s="53">
        <v>15000</v>
      </c>
      <c r="G292" s="53">
        <f>F292/E292</f>
        <v>1</v>
      </c>
      <c r="H292" s="70">
        <v>68.400000000000006</v>
      </c>
      <c r="I292" s="70">
        <v>68.400000000000006</v>
      </c>
      <c r="J292" s="53">
        <f>I292/H292</f>
        <v>1</v>
      </c>
      <c r="K292" s="22">
        <f>G292/J292</f>
        <v>1</v>
      </c>
    </row>
    <row r="293" spans="2:11" ht="75" x14ac:dyDescent="0.2">
      <c r="B293" s="103"/>
      <c r="C293" s="51" t="s">
        <v>227</v>
      </c>
      <c r="D293" s="52" t="s">
        <v>54</v>
      </c>
      <c r="E293" s="53">
        <v>3</v>
      </c>
      <c r="F293" s="53">
        <v>3</v>
      </c>
      <c r="G293" s="53">
        <f>E293/F293</f>
        <v>1</v>
      </c>
      <c r="H293" s="71"/>
      <c r="I293" s="71"/>
      <c r="J293" s="53">
        <f>I292/H292</f>
        <v>1</v>
      </c>
      <c r="K293" s="22">
        <f>G293/J293</f>
        <v>1</v>
      </c>
    </row>
    <row r="294" spans="2:11" ht="60" x14ac:dyDescent="0.2">
      <c r="B294" s="104"/>
      <c r="C294" s="51" t="s">
        <v>228</v>
      </c>
      <c r="D294" s="52" t="s">
        <v>54</v>
      </c>
      <c r="E294" s="53">
        <v>2</v>
      </c>
      <c r="F294" s="53">
        <v>2</v>
      </c>
      <c r="G294" s="53">
        <f>F294/E294</f>
        <v>1</v>
      </c>
      <c r="H294" s="72"/>
      <c r="I294" s="72"/>
      <c r="J294" s="53">
        <f>I292/H292</f>
        <v>1</v>
      </c>
      <c r="K294" s="22">
        <f>G294/J294</f>
        <v>1</v>
      </c>
    </row>
    <row r="295" spans="2:11" ht="14.25" x14ac:dyDescent="0.2">
      <c r="B295" s="75" t="s">
        <v>20</v>
      </c>
      <c r="C295" s="76"/>
      <c r="D295" s="76"/>
      <c r="E295" s="76"/>
      <c r="F295" s="76"/>
      <c r="G295" s="76"/>
      <c r="H295" s="76"/>
      <c r="I295" s="76"/>
      <c r="J295" s="77"/>
      <c r="K295" s="1">
        <f>K294</f>
        <v>1</v>
      </c>
    </row>
    <row r="296" spans="2:11" ht="14.25" x14ac:dyDescent="0.2">
      <c r="B296" s="75" t="s">
        <v>21</v>
      </c>
      <c r="C296" s="76"/>
      <c r="D296" s="76"/>
      <c r="E296" s="76"/>
      <c r="F296" s="76"/>
      <c r="G296" s="76"/>
      <c r="H296" s="76"/>
      <c r="I296" s="76"/>
      <c r="J296" s="77"/>
      <c r="K296" s="2">
        <f>K295/1</f>
        <v>1</v>
      </c>
    </row>
    <row r="297" spans="2:11" ht="90" x14ac:dyDescent="0.2">
      <c r="B297" s="102" t="s">
        <v>229</v>
      </c>
      <c r="C297" s="51" t="s">
        <v>230</v>
      </c>
      <c r="D297" s="52" t="s">
        <v>19</v>
      </c>
      <c r="E297" s="53">
        <v>100</v>
      </c>
      <c r="F297" s="53">
        <v>100</v>
      </c>
      <c r="G297" s="53">
        <f>F297/E297</f>
        <v>1</v>
      </c>
      <c r="H297" s="70">
        <v>445.2</v>
      </c>
      <c r="I297" s="70">
        <v>445.2</v>
      </c>
      <c r="J297" s="53">
        <f>I297/H297</f>
        <v>1</v>
      </c>
      <c r="K297" s="22">
        <f>G297/J297</f>
        <v>1</v>
      </c>
    </row>
    <row r="298" spans="2:11" ht="120" x14ac:dyDescent="0.2">
      <c r="B298" s="103"/>
      <c r="C298" s="51" t="s">
        <v>231</v>
      </c>
      <c r="D298" s="52" t="s">
        <v>19</v>
      </c>
      <c r="E298" s="53">
        <v>100</v>
      </c>
      <c r="F298" s="53">
        <v>100</v>
      </c>
      <c r="G298" s="53">
        <f>F298/E298</f>
        <v>1</v>
      </c>
      <c r="H298" s="105"/>
      <c r="I298" s="105"/>
      <c r="J298" s="53">
        <f>I297/H297</f>
        <v>1</v>
      </c>
      <c r="K298" s="22">
        <f t="shared" ref="K298:K300" si="36">G298/J298</f>
        <v>1</v>
      </c>
    </row>
    <row r="299" spans="2:11" ht="60" x14ac:dyDescent="0.2">
      <c r="B299" s="103"/>
      <c r="C299" s="51" t="s">
        <v>232</v>
      </c>
      <c r="D299" s="52" t="s">
        <v>19</v>
      </c>
      <c r="E299" s="53">
        <v>100</v>
      </c>
      <c r="F299" s="53">
        <v>100</v>
      </c>
      <c r="G299" s="53">
        <f>F299/E299</f>
        <v>1</v>
      </c>
      <c r="H299" s="105"/>
      <c r="I299" s="105"/>
      <c r="J299" s="53">
        <f>I297/H297</f>
        <v>1</v>
      </c>
      <c r="K299" s="22">
        <f t="shared" si="36"/>
        <v>1</v>
      </c>
    </row>
    <row r="300" spans="2:11" ht="75" x14ac:dyDescent="0.2">
      <c r="B300" s="104"/>
      <c r="C300" s="51" t="s">
        <v>233</v>
      </c>
      <c r="D300" s="52" t="s">
        <v>19</v>
      </c>
      <c r="E300" s="53">
        <v>100</v>
      </c>
      <c r="F300" s="53">
        <v>100</v>
      </c>
      <c r="G300" s="53">
        <f>F300/E300</f>
        <v>1</v>
      </c>
      <c r="H300" s="106"/>
      <c r="I300" s="106"/>
      <c r="J300" s="53">
        <f>I297/H297</f>
        <v>1</v>
      </c>
      <c r="K300" s="22">
        <f t="shared" si="36"/>
        <v>1</v>
      </c>
    </row>
    <row r="301" spans="2:11" ht="14.25" x14ac:dyDescent="0.2">
      <c r="B301" s="75" t="s">
        <v>20</v>
      </c>
      <c r="C301" s="76"/>
      <c r="D301" s="76"/>
      <c r="E301" s="76"/>
      <c r="F301" s="76"/>
      <c r="G301" s="76"/>
      <c r="H301" s="76"/>
      <c r="I301" s="76"/>
      <c r="J301" s="77"/>
      <c r="K301" s="1">
        <f>K300</f>
        <v>1</v>
      </c>
    </row>
    <row r="302" spans="2:11" ht="14.25" x14ac:dyDescent="0.2">
      <c r="B302" s="75" t="s">
        <v>21</v>
      </c>
      <c r="C302" s="76"/>
      <c r="D302" s="76"/>
      <c r="E302" s="76"/>
      <c r="F302" s="76"/>
      <c r="G302" s="76"/>
      <c r="H302" s="76"/>
      <c r="I302" s="76"/>
      <c r="J302" s="77"/>
      <c r="K302" s="2">
        <f>K301/1</f>
        <v>1</v>
      </c>
    </row>
    <row r="303" spans="2:11" ht="57" customHeight="1" x14ac:dyDescent="0.2">
      <c r="B303" s="96" t="s">
        <v>234</v>
      </c>
      <c r="C303" s="60" t="s">
        <v>235</v>
      </c>
      <c r="D303" s="4" t="s">
        <v>67</v>
      </c>
      <c r="E303" s="5">
        <v>12</v>
      </c>
      <c r="F303" s="5">
        <v>12</v>
      </c>
      <c r="G303" s="5">
        <f>F303/E303</f>
        <v>1</v>
      </c>
      <c r="H303" s="108">
        <v>100</v>
      </c>
      <c r="I303" s="108">
        <v>100</v>
      </c>
      <c r="J303" s="5">
        <f>I303/H303</f>
        <v>1</v>
      </c>
      <c r="K303" s="6">
        <f>G303/J303</f>
        <v>1</v>
      </c>
    </row>
    <row r="304" spans="2:11" ht="93" customHeight="1" x14ac:dyDescent="0.2">
      <c r="B304" s="97"/>
      <c r="C304" s="60" t="s">
        <v>236</v>
      </c>
      <c r="D304" s="4" t="s">
        <v>67</v>
      </c>
      <c r="E304" s="5">
        <v>8</v>
      </c>
      <c r="F304" s="5">
        <v>8</v>
      </c>
      <c r="G304" s="5">
        <f>F304/E304</f>
        <v>1</v>
      </c>
      <c r="H304" s="81"/>
      <c r="I304" s="81"/>
      <c r="J304" s="5">
        <f>I303/H303</f>
        <v>1</v>
      </c>
      <c r="K304" s="6">
        <f>G304/J304</f>
        <v>1</v>
      </c>
    </row>
    <row r="305" spans="2:11" ht="47.25" customHeight="1" x14ac:dyDescent="0.2">
      <c r="B305" s="97"/>
      <c r="C305" s="60" t="s">
        <v>237</v>
      </c>
      <c r="D305" s="4" t="s">
        <v>67</v>
      </c>
      <c r="E305" s="5">
        <v>20000</v>
      </c>
      <c r="F305" s="5">
        <v>25662</v>
      </c>
      <c r="G305" s="5">
        <f>F305/E305</f>
        <v>1.2830999999999999</v>
      </c>
      <c r="H305" s="81"/>
      <c r="I305" s="81"/>
      <c r="J305" s="5">
        <f>I303/H303</f>
        <v>1</v>
      </c>
      <c r="K305" s="6">
        <f>G305/J305</f>
        <v>1.2830999999999999</v>
      </c>
    </row>
    <row r="306" spans="2:11" ht="64.5" customHeight="1" x14ac:dyDescent="0.2">
      <c r="B306" s="107"/>
      <c r="C306" s="60" t="s">
        <v>238</v>
      </c>
      <c r="D306" s="4" t="s">
        <v>140</v>
      </c>
      <c r="E306" s="5">
        <v>1</v>
      </c>
      <c r="F306" s="5">
        <v>1</v>
      </c>
      <c r="G306" s="5">
        <f>F306/E306</f>
        <v>1</v>
      </c>
      <c r="H306" s="82"/>
      <c r="I306" s="82"/>
      <c r="J306" s="5">
        <f>I303/H303</f>
        <v>1</v>
      </c>
      <c r="K306" s="6">
        <f>G306/J306</f>
        <v>1</v>
      </c>
    </row>
    <row r="307" spans="2:11" ht="14.25" x14ac:dyDescent="0.2">
      <c r="B307" s="92" t="s">
        <v>20</v>
      </c>
      <c r="C307" s="93"/>
      <c r="D307" s="93"/>
      <c r="E307" s="93"/>
      <c r="F307" s="93"/>
      <c r="G307" s="93"/>
      <c r="H307" s="93"/>
      <c r="I307" s="93"/>
      <c r="J307" s="94"/>
      <c r="K307" s="7">
        <f>K303+K304+K305+K306</f>
        <v>4.2831000000000001</v>
      </c>
    </row>
    <row r="308" spans="2:11" ht="14.25" x14ac:dyDescent="0.2">
      <c r="B308" s="92" t="s">
        <v>21</v>
      </c>
      <c r="C308" s="93"/>
      <c r="D308" s="93"/>
      <c r="E308" s="93"/>
      <c r="F308" s="93"/>
      <c r="G308" s="93"/>
      <c r="H308" s="93"/>
      <c r="I308" s="93"/>
      <c r="J308" s="94"/>
      <c r="K308" s="7">
        <f>K307/4</f>
        <v>1.070775</v>
      </c>
    </row>
    <row r="309" spans="2:11" ht="105" x14ac:dyDescent="0.2">
      <c r="B309" s="96" t="s">
        <v>239</v>
      </c>
      <c r="C309" s="3" t="s">
        <v>240</v>
      </c>
      <c r="D309" s="4" t="s">
        <v>241</v>
      </c>
      <c r="E309" s="5">
        <v>63100</v>
      </c>
      <c r="F309" s="109" t="s">
        <v>421</v>
      </c>
      <c r="G309" s="110"/>
      <c r="H309" s="110"/>
      <c r="I309" s="110"/>
      <c r="J309" s="110"/>
      <c r="K309" s="111"/>
    </row>
    <row r="310" spans="2:11" ht="45" x14ac:dyDescent="0.2">
      <c r="B310" s="97"/>
      <c r="C310" s="3" t="s">
        <v>242</v>
      </c>
      <c r="D310" s="4" t="s">
        <v>241</v>
      </c>
      <c r="E310" s="5">
        <v>9000</v>
      </c>
      <c r="F310" s="112"/>
      <c r="G310" s="113"/>
      <c r="H310" s="113"/>
      <c r="I310" s="113"/>
      <c r="J310" s="113"/>
      <c r="K310" s="114"/>
    </row>
    <row r="311" spans="2:11" ht="75" x14ac:dyDescent="0.2">
      <c r="B311" s="97"/>
      <c r="C311" s="3" t="s">
        <v>243</v>
      </c>
      <c r="D311" s="4" t="s">
        <v>241</v>
      </c>
      <c r="E311" s="5">
        <v>5200</v>
      </c>
      <c r="F311" s="112"/>
      <c r="G311" s="113"/>
      <c r="H311" s="113"/>
      <c r="I311" s="113"/>
      <c r="J311" s="113"/>
      <c r="K311" s="114"/>
    </row>
    <row r="312" spans="2:11" ht="75" x14ac:dyDescent="0.2">
      <c r="B312" s="97"/>
      <c r="C312" s="3" t="s">
        <v>244</v>
      </c>
      <c r="D312" s="4" t="s">
        <v>241</v>
      </c>
      <c r="E312" s="5">
        <v>5180</v>
      </c>
      <c r="F312" s="112"/>
      <c r="G312" s="113"/>
      <c r="H312" s="113"/>
      <c r="I312" s="113"/>
      <c r="J312" s="113"/>
      <c r="K312" s="114"/>
    </row>
    <row r="313" spans="2:11" ht="75" x14ac:dyDescent="0.2">
      <c r="B313" s="97"/>
      <c r="C313" s="3" t="s">
        <v>245</v>
      </c>
      <c r="D313" s="4" t="s">
        <v>19</v>
      </c>
      <c r="E313" s="5">
        <v>1</v>
      </c>
      <c r="F313" s="112"/>
      <c r="G313" s="113"/>
      <c r="H313" s="113"/>
      <c r="I313" s="113"/>
      <c r="J313" s="113"/>
      <c r="K313" s="114"/>
    </row>
    <row r="314" spans="2:11" ht="105" x14ac:dyDescent="0.2">
      <c r="B314" s="97"/>
      <c r="C314" s="3" t="s">
        <v>246</v>
      </c>
      <c r="D314" s="4" t="s">
        <v>247</v>
      </c>
      <c r="E314" s="5">
        <v>2365.5</v>
      </c>
      <c r="F314" s="112"/>
      <c r="G314" s="113"/>
      <c r="H314" s="113"/>
      <c r="I314" s="113"/>
      <c r="J314" s="113"/>
      <c r="K314" s="114"/>
    </row>
    <row r="315" spans="2:11" ht="75" x14ac:dyDescent="0.2">
      <c r="B315" s="97"/>
      <c r="C315" s="3" t="s">
        <v>248</v>
      </c>
      <c r="D315" s="4" t="s">
        <v>241</v>
      </c>
      <c r="E315" s="5">
        <v>18300</v>
      </c>
      <c r="F315" s="112"/>
      <c r="G315" s="113"/>
      <c r="H315" s="113"/>
      <c r="I315" s="113"/>
      <c r="J315" s="113"/>
      <c r="K315" s="114"/>
    </row>
    <row r="316" spans="2:11" ht="75" x14ac:dyDescent="0.2">
      <c r="B316" s="97"/>
      <c r="C316" s="3" t="s">
        <v>249</v>
      </c>
      <c r="D316" s="4" t="s">
        <v>241</v>
      </c>
      <c r="E316" s="5">
        <v>3570</v>
      </c>
      <c r="F316" s="112"/>
      <c r="G316" s="113"/>
      <c r="H316" s="113"/>
      <c r="I316" s="113"/>
      <c r="J316" s="113"/>
      <c r="K316" s="114"/>
    </row>
    <row r="317" spans="2:11" ht="60" x14ac:dyDescent="0.2">
      <c r="B317" s="97"/>
      <c r="C317" s="3" t="s">
        <v>250</v>
      </c>
      <c r="D317" s="4" t="s">
        <v>251</v>
      </c>
      <c r="E317" s="5">
        <v>45250</v>
      </c>
      <c r="F317" s="112"/>
      <c r="G317" s="113"/>
      <c r="H317" s="113"/>
      <c r="I317" s="113"/>
      <c r="J317" s="113"/>
      <c r="K317" s="114"/>
    </row>
    <row r="318" spans="2:11" ht="89.25" x14ac:dyDescent="0.2">
      <c r="B318" s="97"/>
      <c r="C318" s="61" t="s">
        <v>252</v>
      </c>
      <c r="D318" s="6" t="s">
        <v>247</v>
      </c>
      <c r="E318" s="6">
        <v>1159.0999999999999</v>
      </c>
      <c r="F318" s="112"/>
      <c r="G318" s="113"/>
      <c r="H318" s="113"/>
      <c r="I318" s="113"/>
      <c r="J318" s="113"/>
      <c r="K318" s="114"/>
    </row>
    <row r="319" spans="2:11" ht="114.75" x14ac:dyDescent="0.2">
      <c r="B319" s="97"/>
      <c r="C319" s="61" t="s">
        <v>253</v>
      </c>
      <c r="D319" s="6" t="s">
        <v>54</v>
      </c>
      <c r="E319" s="6">
        <v>3</v>
      </c>
      <c r="F319" s="112"/>
      <c r="G319" s="113"/>
      <c r="H319" s="113"/>
      <c r="I319" s="113"/>
      <c r="J319" s="113"/>
      <c r="K319" s="114"/>
    </row>
    <row r="320" spans="2:11" ht="51" x14ac:dyDescent="0.2">
      <c r="B320" s="97"/>
      <c r="C320" s="62" t="s">
        <v>254</v>
      </c>
      <c r="D320" s="63" t="s">
        <v>54</v>
      </c>
      <c r="E320" s="63">
        <v>1</v>
      </c>
      <c r="F320" s="115"/>
      <c r="G320" s="116"/>
      <c r="H320" s="116"/>
      <c r="I320" s="116"/>
      <c r="J320" s="116"/>
      <c r="K320" s="117"/>
    </row>
    <row r="321" spans="2:11" ht="14.25" x14ac:dyDescent="0.2">
      <c r="B321" s="92" t="s">
        <v>20</v>
      </c>
      <c r="C321" s="93"/>
      <c r="D321" s="93"/>
      <c r="E321" s="93"/>
      <c r="F321" s="93"/>
      <c r="G321" s="93"/>
      <c r="H321" s="93"/>
      <c r="I321" s="93"/>
      <c r="J321" s="94"/>
      <c r="K321" s="7">
        <f>K309+K310+K311+K312+K313+K314+K315+K316+K317+K318+K319+K320</f>
        <v>0</v>
      </c>
    </row>
    <row r="322" spans="2:11" ht="14.25" x14ac:dyDescent="0.2">
      <c r="B322" s="92" t="s">
        <v>21</v>
      </c>
      <c r="C322" s="93"/>
      <c r="D322" s="93"/>
      <c r="E322" s="93"/>
      <c r="F322" s="93"/>
      <c r="G322" s="93"/>
      <c r="H322" s="93"/>
      <c r="I322" s="93"/>
      <c r="J322" s="94"/>
      <c r="K322" s="8">
        <f>K321/12</f>
        <v>0</v>
      </c>
    </row>
    <row r="323" spans="2:11" ht="14.25" x14ac:dyDescent="0.2">
      <c r="B323" s="98" t="s">
        <v>255</v>
      </c>
      <c r="C323" s="99"/>
      <c r="D323" s="99"/>
      <c r="E323" s="99"/>
      <c r="F323" s="99"/>
      <c r="G323" s="99"/>
      <c r="H323" s="99"/>
      <c r="I323" s="99"/>
      <c r="J323" s="99"/>
      <c r="K323" s="100"/>
    </row>
    <row r="324" spans="2:11" ht="114.75" x14ac:dyDescent="0.2">
      <c r="B324" s="73" t="s">
        <v>261</v>
      </c>
      <c r="C324" s="64" t="s">
        <v>256</v>
      </c>
      <c r="D324" s="22" t="s">
        <v>140</v>
      </c>
      <c r="E324" s="22">
        <v>1</v>
      </c>
      <c r="F324" s="22">
        <v>1</v>
      </c>
      <c r="G324" s="22">
        <f>F324/E324</f>
        <v>1</v>
      </c>
      <c r="H324" s="95">
        <v>49280</v>
      </c>
      <c r="I324" s="95">
        <v>49280</v>
      </c>
      <c r="J324" s="22">
        <f>I324/H324</f>
        <v>1</v>
      </c>
      <c r="K324" s="22">
        <f>G324/J324</f>
        <v>1</v>
      </c>
    </row>
    <row r="325" spans="2:11" ht="102" x14ac:dyDescent="0.2">
      <c r="B325" s="101"/>
      <c r="C325" s="64" t="s">
        <v>257</v>
      </c>
      <c r="D325" s="22" t="s">
        <v>140</v>
      </c>
      <c r="E325" s="22">
        <v>1</v>
      </c>
      <c r="F325" s="22">
        <v>1</v>
      </c>
      <c r="G325" s="22">
        <f t="shared" ref="G325:G327" si="37">F325/E325</f>
        <v>1</v>
      </c>
      <c r="H325" s="71"/>
      <c r="I325" s="71"/>
      <c r="J325" s="22">
        <f>I324/H324</f>
        <v>1</v>
      </c>
      <c r="K325" s="22">
        <f t="shared" ref="K325:K327" si="38">G325/J325</f>
        <v>1</v>
      </c>
    </row>
    <row r="326" spans="2:11" ht="63.75" x14ac:dyDescent="0.2">
      <c r="B326" s="101"/>
      <c r="C326" s="64" t="s">
        <v>258</v>
      </c>
      <c r="D326" s="22" t="s">
        <v>140</v>
      </c>
      <c r="E326" s="22">
        <v>1</v>
      </c>
      <c r="F326" s="22">
        <v>1</v>
      </c>
      <c r="G326" s="22">
        <f t="shared" si="37"/>
        <v>1</v>
      </c>
      <c r="H326" s="71"/>
      <c r="I326" s="71"/>
      <c r="J326" s="22">
        <f>I324/H324</f>
        <v>1</v>
      </c>
      <c r="K326" s="22">
        <f t="shared" si="38"/>
        <v>1</v>
      </c>
    </row>
    <row r="327" spans="2:11" ht="114.75" x14ac:dyDescent="0.2">
      <c r="B327" s="74"/>
      <c r="C327" s="64" t="s">
        <v>259</v>
      </c>
      <c r="D327" s="22" t="s">
        <v>260</v>
      </c>
      <c r="E327" s="22">
        <v>3.2</v>
      </c>
      <c r="F327" s="22">
        <v>3.2</v>
      </c>
      <c r="G327" s="22">
        <f t="shared" si="37"/>
        <v>1</v>
      </c>
      <c r="H327" s="72"/>
      <c r="I327" s="72"/>
      <c r="J327" s="22">
        <f>I324/H324</f>
        <v>1</v>
      </c>
      <c r="K327" s="22">
        <f t="shared" si="38"/>
        <v>1</v>
      </c>
    </row>
    <row r="328" spans="2:11" ht="127.5" x14ac:dyDescent="0.2">
      <c r="B328" s="73" t="s">
        <v>262</v>
      </c>
      <c r="C328" s="64" t="s">
        <v>263</v>
      </c>
      <c r="D328" s="22" t="s">
        <v>19</v>
      </c>
      <c r="E328" s="22">
        <v>0</v>
      </c>
      <c r="F328" s="22">
        <v>0</v>
      </c>
      <c r="G328" s="22">
        <v>1</v>
      </c>
      <c r="H328" s="95">
        <v>46784.9</v>
      </c>
      <c r="I328" s="95">
        <v>45629.4</v>
      </c>
      <c r="J328" s="22">
        <f>I328/H328</f>
        <v>0.97530186021558241</v>
      </c>
      <c r="K328" s="22">
        <f>G328/J328</f>
        <v>1.0253235852323284</v>
      </c>
    </row>
    <row r="329" spans="2:11" ht="76.5" x14ac:dyDescent="0.2">
      <c r="B329" s="101"/>
      <c r="C329" s="64" t="s">
        <v>264</v>
      </c>
      <c r="D329" s="22" t="s">
        <v>19</v>
      </c>
      <c r="E329" s="22">
        <v>0</v>
      </c>
      <c r="F329" s="22">
        <v>0</v>
      </c>
      <c r="G329" s="22">
        <v>1</v>
      </c>
      <c r="H329" s="71"/>
      <c r="I329" s="71"/>
      <c r="J329" s="22">
        <f>I328/H328</f>
        <v>0.97530186021558241</v>
      </c>
      <c r="K329" s="22">
        <f>G329/J329</f>
        <v>1.0253235852323284</v>
      </c>
    </row>
    <row r="330" spans="2:11" ht="76.5" x14ac:dyDescent="0.2">
      <c r="B330" s="74"/>
      <c r="C330" s="64" t="s">
        <v>265</v>
      </c>
      <c r="D330" s="22" t="s">
        <v>19</v>
      </c>
      <c r="E330" s="22">
        <v>100</v>
      </c>
      <c r="F330" s="22">
        <v>97.3</v>
      </c>
      <c r="G330" s="22">
        <f>F330/E330</f>
        <v>0.97299999999999998</v>
      </c>
      <c r="H330" s="72"/>
      <c r="I330" s="72"/>
      <c r="J330" s="22">
        <f>I328/H328</f>
        <v>0.97530186021558241</v>
      </c>
      <c r="K330" s="22">
        <f>G330/J330</f>
        <v>0.99763984843105535</v>
      </c>
    </row>
    <row r="331" spans="2:11" ht="14.25" x14ac:dyDescent="0.2">
      <c r="B331" s="75" t="s">
        <v>20</v>
      </c>
      <c r="C331" s="76"/>
      <c r="D331" s="76"/>
      <c r="E331" s="76"/>
      <c r="F331" s="76"/>
      <c r="G331" s="76"/>
      <c r="H331" s="76"/>
      <c r="I331" s="76"/>
      <c r="J331" s="77"/>
      <c r="K331" s="1">
        <f>K328+K329+K330</f>
        <v>3.0482870188957119</v>
      </c>
    </row>
    <row r="332" spans="2:11" ht="14.25" x14ac:dyDescent="0.2">
      <c r="B332" s="75" t="s">
        <v>21</v>
      </c>
      <c r="C332" s="76"/>
      <c r="D332" s="76"/>
      <c r="E332" s="76"/>
      <c r="F332" s="76"/>
      <c r="G332" s="76"/>
      <c r="H332" s="76"/>
      <c r="I332" s="76"/>
      <c r="J332" s="77"/>
      <c r="K332" s="1">
        <f>K331/3</f>
        <v>1.0160956729652373</v>
      </c>
    </row>
    <row r="333" spans="2:11" ht="51" x14ac:dyDescent="0.2">
      <c r="B333" s="73" t="s">
        <v>266</v>
      </c>
      <c r="C333" s="64" t="s">
        <v>267</v>
      </c>
      <c r="D333" s="22" t="s">
        <v>140</v>
      </c>
      <c r="E333" s="22">
        <v>1</v>
      </c>
      <c r="F333" s="22">
        <v>1</v>
      </c>
      <c r="G333" s="22">
        <f t="shared" ref="G333:G338" si="39">F333/E333</f>
        <v>1</v>
      </c>
      <c r="H333" s="86" t="s">
        <v>57</v>
      </c>
      <c r="I333" s="87"/>
      <c r="J333" s="22">
        <v>1</v>
      </c>
      <c r="K333" s="22">
        <f>G333/J333</f>
        <v>1</v>
      </c>
    </row>
    <row r="334" spans="2:11" ht="114.75" x14ac:dyDescent="0.2">
      <c r="B334" s="101"/>
      <c r="C334" s="64" t="s">
        <v>268</v>
      </c>
      <c r="D334" s="22" t="s">
        <v>19</v>
      </c>
      <c r="E334" s="22">
        <v>100</v>
      </c>
      <c r="F334" s="22">
        <v>100</v>
      </c>
      <c r="G334" s="22">
        <f t="shared" si="39"/>
        <v>1</v>
      </c>
      <c r="H334" s="88"/>
      <c r="I334" s="89"/>
      <c r="J334" s="22">
        <v>1</v>
      </c>
      <c r="K334" s="22">
        <f t="shared" ref="K334:K338" si="40">G334/J334</f>
        <v>1</v>
      </c>
    </row>
    <row r="335" spans="2:11" ht="89.25" x14ac:dyDescent="0.2">
      <c r="B335" s="101"/>
      <c r="C335" s="64" t="s">
        <v>269</v>
      </c>
      <c r="D335" s="22" t="s">
        <v>140</v>
      </c>
      <c r="E335" s="22">
        <v>1</v>
      </c>
      <c r="F335" s="22">
        <v>1</v>
      </c>
      <c r="G335" s="22">
        <f t="shared" si="39"/>
        <v>1</v>
      </c>
      <c r="H335" s="90"/>
      <c r="I335" s="91"/>
      <c r="J335" s="22">
        <v>1</v>
      </c>
      <c r="K335" s="22">
        <f t="shared" si="40"/>
        <v>1</v>
      </c>
    </row>
    <row r="336" spans="2:11" ht="51" x14ac:dyDescent="0.2">
      <c r="B336" s="101"/>
      <c r="C336" s="64" t="s">
        <v>271</v>
      </c>
      <c r="D336" s="22" t="s">
        <v>54</v>
      </c>
      <c r="E336" s="22">
        <v>1</v>
      </c>
      <c r="F336" s="22">
        <v>1</v>
      </c>
      <c r="G336" s="22">
        <f t="shared" si="39"/>
        <v>1</v>
      </c>
      <c r="H336" s="22">
        <v>10</v>
      </c>
      <c r="I336" s="36">
        <v>8.16</v>
      </c>
      <c r="J336" s="22">
        <f>I336/H336</f>
        <v>0.81600000000000006</v>
      </c>
      <c r="K336" s="22">
        <f t="shared" si="40"/>
        <v>1.2254901960784312</v>
      </c>
    </row>
    <row r="337" spans="2:11" ht="165.75" x14ac:dyDescent="0.2">
      <c r="B337" s="101"/>
      <c r="C337" s="64" t="s">
        <v>272</v>
      </c>
      <c r="D337" s="22" t="s">
        <v>67</v>
      </c>
      <c r="E337" s="22">
        <v>2</v>
      </c>
      <c r="F337" s="22">
        <v>2</v>
      </c>
      <c r="G337" s="22">
        <f t="shared" si="39"/>
        <v>1</v>
      </c>
      <c r="H337" s="22">
        <v>30</v>
      </c>
      <c r="I337" s="22">
        <v>23</v>
      </c>
      <c r="J337" s="22">
        <f>I337/H337</f>
        <v>0.76666666666666672</v>
      </c>
      <c r="K337" s="22">
        <f t="shared" si="40"/>
        <v>1.3043478260869565</v>
      </c>
    </row>
    <row r="338" spans="2:11" ht="165.75" x14ac:dyDescent="0.2">
      <c r="B338" s="101"/>
      <c r="C338" s="64" t="s">
        <v>270</v>
      </c>
      <c r="D338" s="22" t="s">
        <v>67</v>
      </c>
      <c r="E338" s="22">
        <v>2</v>
      </c>
      <c r="F338" s="22">
        <v>2</v>
      </c>
      <c r="G338" s="22">
        <f t="shared" si="39"/>
        <v>1</v>
      </c>
      <c r="H338" s="22">
        <v>60</v>
      </c>
      <c r="I338" s="22">
        <v>60</v>
      </c>
      <c r="J338" s="22">
        <f>I338/H338</f>
        <v>1</v>
      </c>
      <c r="K338" s="22">
        <f t="shared" si="40"/>
        <v>1</v>
      </c>
    </row>
    <row r="339" spans="2:11" ht="14.25" x14ac:dyDescent="0.2">
      <c r="B339" s="75" t="s">
        <v>20</v>
      </c>
      <c r="C339" s="76"/>
      <c r="D339" s="76"/>
      <c r="E339" s="76"/>
      <c r="F339" s="76"/>
      <c r="G339" s="76"/>
      <c r="H339" s="76"/>
      <c r="I339" s="76"/>
      <c r="J339" s="77"/>
      <c r="K339" s="1">
        <f>K338+K337+K336+K335+K334+K333</f>
        <v>6.5298380221653876</v>
      </c>
    </row>
    <row r="340" spans="2:11" ht="14.25" x14ac:dyDescent="0.2">
      <c r="B340" s="75" t="s">
        <v>21</v>
      </c>
      <c r="C340" s="76"/>
      <c r="D340" s="76"/>
      <c r="E340" s="76"/>
      <c r="F340" s="76"/>
      <c r="G340" s="76"/>
      <c r="H340" s="76"/>
      <c r="I340" s="76"/>
      <c r="J340" s="77"/>
      <c r="K340" s="1">
        <f>K339/6</f>
        <v>1.0883063370275645</v>
      </c>
    </row>
    <row r="341" spans="2:11" ht="210" x14ac:dyDescent="0.2">
      <c r="B341" s="65" t="s">
        <v>273</v>
      </c>
      <c r="C341" s="66" t="s">
        <v>274</v>
      </c>
      <c r="D341" s="6" t="s">
        <v>36</v>
      </c>
      <c r="E341" s="6">
        <v>14</v>
      </c>
      <c r="F341" s="6">
        <v>13</v>
      </c>
      <c r="G341" s="6">
        <f>F341/E341</f>
        <v>0.9285714285714286</v>
      </c>
      <c r="H341" s="6">
        <v>1207.5</v>
      </c>
      <c r="I341" s="6">
        <f>920</f>
        <v>920</v>
      </c>
      <c r="J341" s="6">
        <f>I341/H341</f>
        <v>0.76190476190476186</v>
      </c>
      <c r="K341" s="6">
        <f>G341/J341</f>
        <v>1.21875</v>
      </c>
    </row>
    <row r="342" spans="2:11" ht="14.25" x14ac:dyDescent="0.2">
      <c r="B342" s="92" t="s">
        <v>20</v>
      </c>
      <c r="C342" s="93"/>
      <c r="D342" s="93"/>
      <c r="E342" s="93"/>
      <c r="F342" s="93"/>
      <c r="G342" s="93"/>
      <c r="H342" s="93"/>
      <c r="I342" s="93"/>
      <c r="J342" s="94"/>
      <c r="K342" s="7">
        <f>K341/1</f>
        <v>1.21875</v>
      </c>
    </row>
    <row r="343" spans="2:11" ht="14.25" x14ac:dyDescent="0.2">
      <c r="B343" s="92" t="s">
        <v>21</v>
      </c>
      <c r="C343" s="93"/>
      <c r="D343" s="93"/>
      <c r="E343" s="93"/>
      <c r="F343" s="93"/>
      <c r="G343" s="93"/>
      <c r="H343" s="93"/>
      <c r="I343" s="93"/>
      <c r="J343" s="94"/>
      <c r="K343" s="7">
        <f>K342/1</f>
        <v>1.21875</v>
      </c>
    </row>
    <row r="344" spans="2:11" ht="178.5" x14ac:dyDescent="0.2">
      <c r="B344" s="73" t="s">
        <v>360</v>
      </c>
      <c r="C344" s="64" t="s">
        <v>361</v>
      </c>
      <c r="D344" s="22" t="s">
        <v>140</v>
      </c>
      <c r="E344" s="22">
        <v>1</v>
      </c>
      <c r="F344" s="22">
        <v>1</v>
      </c>
      <c r="G344" s="22">
        <f>F344/E344</f>
        <v>1</v>
      </c>
      <c r="H344" s="22">
        <v>11458.32358</v>
      </c>
      <c r="I344" s="22">
        <v>11457.32358</v>
      </c>
      <c r="J344" s="22">
        <f>I344/H344</f>
        <v>0.99991272719844071</v>
      </c>
      <c r="K344" s="22">
        <f>G344/J344</f>
        <v>1.0000872804187659</v>
      </c>
    </row>
    <row r="345" spans="2:11" ht="153" x14ac:dyDescent="0.2">
      <c r="B345" s="74"/>
      <c r="C345" s="64" t="s">
        <v>362</v>
      </c>
      <c r="D345" s="22" t="s">
        <v>19</v>
      </c>
      <c r="E345" s="78" t="s">
        <v>347</v>
      </c>
      <c r="F345" s="79"/>
      <c r="G345" s="22">
        <v>1</v>
      </c>
      <c r="H345" s="78" t="s">
        <v>57</v>
      </c>
      <c r="I345" s="79"/>
      <c r="J345" s="22">
        <v>1</v>
      </c>
      <c r="K345" s="22">
        <f>G345/J345</f>
        <v>1</v>
      </c>
    </row>
    <row r="346" spans="2:11" ht="14.25" x14ac:dyDescent="0.2">
      <c r="B346" s="75" t="s">
        <v>20</v>
      </c>
      <c r="C346" s="76"/>
      <c r="D346" s="76"/>
      <c r="E346" s="76"/>
      <c r="F346" s="76"/>
      <c r="G346" s="76"/>
      <c r="H346" s="76"/>
      <c r="I346" s="76"/>
      <c r="J346" s="77"/>
      <c r="K346" s="1">
        <f>K345/1</f>
        <v>1</v>
      </c>
    </row>
    <row r="347" spans="2:11" ht="14.25" x14ac:dyDescent="0.2">
      <c r="B347" s="75" t="s">
        <v>21</v>
      </c>
      <c r="C347" s="76"/>
      <c r="D347" s="76"/>
      <c r="E347" s="76"/>
      <c r="F347" s="76"/>
      <c r="G347" s="76"/>
      <c r="H347" s="76"/>
      <c r="I347" s="76"/>
      <c r="J347" s="77"/>
      <c r="K347" s="2">
        <f>K346/1</f>
        <v>1</v>
      </c>
    </row>
  </sheetData>
  <mergeCells count="237">
    <mergeCell ref="H46:H50"/>
    <mergeCell ref="I46:I50"/>
    <mergeCell ref="J46:J50"/>
    <mergeCell ref="I76:K76"/>
    <mergeCell ref="B222:J222"/>
    <mergeCell ref="B223:J223"/>
    <mergeCell ref="B224:B235"/>
    <mergeCell ref="B236:J236"/>
    <mergeCell ref="B237:J237"/>
    <mergeCell ref="B168:B169"/>
    <mergeCell ref="B170:J170"/>
    <mergeCell ref="B171:J171"/>
    <mergeCell ref="B173:J173"/>
    <mergeCell ref="B174:J174"/>
    <mergeCell ref="B175:B204"/>
    <mergeCell ref="B205:J205"/>
    <mergeCell ref="B206:J206"/>
    <mergeCell ref="B207:B221"/>
    <mergeCell ref="H175:I176"/>
    <mergeCell ref="H177:H191"/>
    <mergeCell ref="I177:I191"/>
    <mergeCell ref="J177:J191"/>
    <mergeCell ref="H218:H221"/>
    <mergeCell ref="I218:I221"/>
    <mergeCell ref="B238:B241"/>
    <mergeCell ref="B242:J242"/>
    <mergeCell ref="B243:J243"/>
    <mergeCell ref="B244:B252"/>
    <mergeCell ref="H238:H241"/>
    <mergeCell ref="I238:I241"/>
    <mergeCell ref="H224:H227"/>
    <mergeCell ref="I224:I227"/>
    <mergeCell ref="H228:H234"/>
    <mergeCell ref="I228:I234"/>
    <mergeCell ref="J218:J221"/>
    <mergeCell ref="H207:H217"/>
    <mergeCell ref="I207:I217"/>
    <mergeCell ref="J207:J217"/>
    <mergeCell ref="H192:H199"/>
    <mergeCell ref="I192:I199"/>
    <mergeCell ref="J192:J199"/>
    <mergeCell ref="B161:J161"/>
    <mergeCell ref="B162:J162"/>
    <mergeCell ref="B163:B165"/>
    <mergeCell ref="B166:J166"/>
    <mergeCell ref="B167:J167"/>
    <mergeCell ref="B152:J152"/>
    <mergeCell ref="B153:B155"/>
    <mergeCell ref="B156:J156"/>
    <mergeCell ref="B157:J157"/>
    <mergeCell ref="B158:B160"/>
    <mergeCell ref="H158:I160"/>
    <mergeCell ref="H154:I154"/>
    <mergeCell ref="H165:I165"/>
    <mergeCell ref="B143:B145"/>
    <mergeCell ref="B146:J146"/>
    <mergeCell ref="B147:J147"/>
    <mergeCell ref="B148:B150"/>
    <mergeCell ref="B151:J151"/>
    <mergeCell ref="B138:J138"/>
    <mergeCell ref="B139:B140"/>
    <mergeCell ref="B141:J141"/>
    <mergeCell ref="B142:J142"/>
    <mergeCell ref="H139:H140"/>
    <mergeCell ref="I139:I140"/>
    <mergeCell ref="J139:J140"/>
    <mergeCell ref="H149:I149"/>
    <mergeCell ref="B123:B129"/>
    <mergeCell ref="B130:J130"/>
    <mergeCell ref="B131:J131"/>
    <mergeCell ref="B132:B136"/>
    <mergeCell ref="B137:J137"/>
    <mergeCell ref="B117:J117"/>
    <mergeCell ref="H114:I114"/>
    <mergeCell ref="B118:B120"/>
    <mergeCell ref="B121:J121"/>
    <mergeCell ref="B122:J122"/>
    <mergeCell ref="H123:H129"/>
    <mergeCell ref="I123:I129"/>
    <mergeCell ref="B109:B110"/>
    <mergeCell ref="B111:J111"/>
    <mergeCell ref="B112:J112"/>
    <mergeCell ref="B113:B115"/>
    <mergeCell ref="B116:J116"/>
    <mergeCell ref="H110:I110"/>
    <mergeCell ref="B98:B106"/>
    <mergeCell ref="B107:J107"/>
    <mergeCell ref="B108:J108"/>
    <mergeCell ref="H98:H99"/>
    <mergeCell ref="I98:I99"/>
    <mergeCell ref="H101:H103"/>
    <mergeCell ref="I101:I103"/>
    <mergeCell ref="H104:H106"/>
    <mergeCell ref="I104:I106"/>
    <mergeCell ref="B96:J96"/>
    <mergeCell ref="B97:J97"/>
    <mergeCell ref="H93:H95"/>
    <mergeCell ref="I93:I95"/>
    <mergeCell ref="J93:J95"/>
    <mergeCell ref="B33:J33"/>
    <mergeCell ref="B34:J34"/>
    <mergeCell ref="B16:J16"/>
    <mergeCell ref="B17:J17"/>
    <mergeCell ref="B18:B20"/>
    <mergeCell ref="B21:J21"/>
    <mergeCell ref="B22:J22"/>
    <mergeCell ref="B23:B32"/>
    <mergeCell ref="B39:J39"/>
    <mergeCell ref="B40:B43"/>
    <mergeCell ref="G41:K41"/>
    <mergeCell ref="G42:K42"/>
    <mergeCell ref="B44:J44"/>
    <mergeCell ref="B45:J45"/>
    <mergeCell ref="B46:B50"/>
    <mergeCell ref="B51:J51"/>
    <mergeCell ref="B52:J52"/>
    <mergeCell ref="B53:B57"/>
    <mergeCell ref="B58:J58"/>
    <mergeCell ref="B8:J8"/>
    <mergeCell ref="B9:J9"/>
    <mergeCell ref="B2:K2"/>
    <mergeCell ref="B6:B7"/>
    <mergeCell ref="B10:B15"/>
    <mergeCell ref="B35:B37"/>
    <mergeCell ref="H36:J37"/>
    <mergeCell ref="B38:J38"/>
    <mergeCell ref="H10:H15"/>
    <mergeCell ref="I10:I15"/>
    <mergeCell ref="H6:H7"/>
    <mergeCell ref="I6:I7"/>
    <mergeCell ref="B59:J59"/>
    <mergeCell ref="H53:H57"/>
    <mergeCell ref="I53:I57"/>
    <mergeCell ref="J53:J57"/>
    <mergeCell ref="B60:K60"/>
    <mergeCell ref="B61:B64"/>
    <mergeCell ref="B65:J65"/>
    <mergeCell ref="B66:J66"/>
    <mergeCell ref="B68:J68"/>
    <mergeCell ref="F67:K67"/>
    <mergeCell ref="H61:H64"/>
    <mergeCell ref="I61:I64"/>
    <mergeCell ref="B69:J69"/>
    <mergeCell ref="B71:J71"/>
    <mergeCell ref="B72:J72"/>
    <mergeCell ref="B74:J74"/>
    <mergeCell ref="B75:J75"/>
    <mergeCell ref="B88:B95"/>
    <mergeCell ref="B77:J77"/>
    <mergeCell ref="B78:J78"/>
    <mergeCell ref="B79:B85"/>
    <mergeCell ref="B86:J86"/>
    <mergeCell ref="B87:J87"/>
    <mergeCell ref="H90:H92"/>
    <mergeCell ref="I90:I92"/>
    <mergeCell ref="J90:J92"/>
    <mergeCell ref="H88:H89"/>
    <mergeCell ref="I88:I89"/>
    <mergeCell ref="J88:J89"/>
    <mergeCell ref="B254:J254"/>
    <mergeCell ref="D250:D252"/>
    <mergeCell ref="D245:D247"/>
    <mergeCell ref="B255:B259"/>
    <mergeCell ref="B260:J260"/>
    <mergeCell ref="B261:J261"/>
    <mergeCell ref="B263:J263"/>
    <mergeCell ref="B264:J264"/>
    <mergeCell ref="B265:B267"/>
    <mergeCell ref="B253:J253"/>
    <mergeCell ref="B268:J268"/>
    <mergeCell ref="B269:J269"/>
    <mergeCell ref="B270:B272"/>
    <mergeCell ref="B273:J273"/>
    <mergeCell ref="B274:J274"/>
    <mergeCell ref="H270:J272"/>
    <mergeCell ref="B275:B277"/>
    <mergeCell ref="B278:J278"/>
    <mergeCell ref="B279:J279"/>
    <mergeCell ref="H275:I275"/>
    <mergeCell ref="H276:H277"/>
    <mergeCell ref="I276:I277"/>
    <mergeCell ref="B282:J282"/>
    <mergeCell ref="B283:J283"/>
    <mergeCell ref="B285:J285"/>
    <mergeCell ref="B286:J286"/>
    <mergeCell ref="B287:B289"/>
    <mergeCell ref="B290:J290"/>
    <mergeCell ref="B291:J291"/>
    <mergeCell ref="B292:B294"/>
    <mergeCell ref="B295:J295"/>
    <mergeCell ref="H292:H294"/>
    <mergeCell ref="I292:I294"/>
    <mergeCell ref="H287:I288"/>
    <mergeCell ref="I284:J284"/>
    <mergeCell ref="B331:J331"/>
    <mergeCell ref="B332:J332"/>
    <mergeCell ref="B333:B338"/>
    <mergeCell ref="B339:J339"/>
    <mergeCell ref="B340:J340"/>
    <mergeCell ref="B296:J296"/>
    <mergeCell ref="B297:B300"/>
    <mergeCell ref="B301:J301"/>
    <mergeCell ref="B302:J302"/>
    <mergeCell ref="H297:H300"/>
    <mergeCell ref="I297:I300"/>
    <mergeCell ref="B303:B306"/>
    <mergeCell ref="B307:J307"/>
    <mergeCell ref="B308:J308"/>
    <mergeCell ref="B321:J321"/>
    <mergeCell ref="B322:J322"/>
    <mergeCell ref="H303:H306"/>
    <mergeCell ref="I303:I306"/>
    <mergeCell ref="F309:K320"/>
    <mergeCell ref="B280:B281"/>
    <mergeCell ref="H255:H257"/>
    <mergeCell ref="I255:I257"/>
    <mergeCell ref="B344:B345"/>
    <mergeCell ref="B346:J346"/>
    <mergeCell ref="B347:J347"/>
    <mergeCell ref="E345:F345"/>
    <mergeCell ref="H345:I345"/>
    <mergeCell ref="H18:H20"/>
    <mergeCell ref="I18:I20"/>
    <mergeCell ref="H23:H32"/>
    <mergeCell ref="I23:I32"/>
    <mergeCell ref="J23:J32"/>
    <mergeCell ref="H333:I335"/>
    <mergeCell ref="B342:J342"/>
    <mergeCell ref="B343:J343"/>
    <mergeCell ref="H324:H327"/>
    <mergeCell ref="I324:I327"/>
    <mergeCell ref="H328:H330"/>
    <mergeCell ref="I328:I330"/>
    <mergeCell ref="B309:B320"/>
    <mergeCell ref="B323:K323"/>
    <mergeCell ref="B324:B327"/>
    <mergeCell ref="B328:B33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6"/>
  <sheetViews>
    <sheetView topLeftCell="A2" zoomScale="70" zoomScaleNormal="70" workbookViewId="0">
      <selection activeCell="C8" sqref="C8"/>
    </sheetView>
  </sheetViews>
  <sheetFormatPr defaultRowHeight="15" x14ac:dyDescent="0.25"/>
  <cols>
    <col min="1" max="1" width="2.85546875" style="11" customWidth="1"/>
    <col min="2" max="2" width="23.28515625" style="9" customWidth="1"/>
    <col min="3" max="3" width="18.42578125" style="9" customWidth="1"/>
    <col min="4" max="4" width="6" style="10" customWidth="1"/>
    <col min="5" max="5" width="13.5703125" style="11" customWidth="1"/>
    <col min="6" max="6" width="13.7109375" style="11" customWidth="1"/>
    <col min="7" max="7" width="9.28515625" style="11" bestFit="1" customWidth="1"/>
    <col min="8" max="8" width="12.28515625" style="11" customWidth="1"/>
    <col min="9" max="9" width="13.7109375" style="11" customWidth="1"/>
    <col min="10" max="10" width="9.28515625" style="11" bestFit="1" customWidth="1"/>
    <col min="11" max="11" width="11.7109375" style="11" bestFit="1" customWidth="1"/>
    <col min="12" max="16384" width="9.140625" style="11"/>
  </cols>
  <sheetData>
    <row r="1" spans="2:11" ht="8.25" customHeight="1" x14ac:dyDescent="0.25"/>
    <row r="2" spans="2:11" ht="25.5" customHeight="1" x14ac:dyDescent="0.25">
      <c r="B2" s="142" t="s">
        <v>431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6.75" customHeight="1" x14ac:dyDescent="0.25">
      <c r="B3" s="12"/>
      <c r="C3" s="12"/>
      <c r="D3" s="13"/>
      <c r="E3" s="14"/>
      <c r="F3" s="14"/>
      <c r="G3" s="14"/>
      <c r="H3" s="14"/>
      <c r="I3" s="14"/>
      <c r="J3" s="14"/>
      <c r="K3" s="14"/>
    </row>
    <row r="4" spans="2:11" ht="63.75" x14ac:dyDescent="0.25">
      <c r="B4" s="15" t="s">
        <v>278</v>
      </c>
      <c r="C4" s="15" t="s">
        <v>1</v>
      </c>
      <c r="D4" s="15" t="s">
        <v>2</v>
      </c>
      <c r="E4" s="2" t="s">
        <v>3</v>
      </c>
      <c r="F4" s="2" t="s">
        <v>4</v>
      </c>
      <c r="G4" s="2" t="s">
        <v>24</v>
      </c>
      <c r="H4" s="2" t="s">
        <v>5</v>
      </c>
      <c r="I4" s="2" t="s">
        <v>6</v>
      </c>
      <c r="J4" s="2" t="s">
        <v>25</v>
      </c>
      <c r="K4" s="2" t="s">
        <v>26</v>
      </c>
    </row>
    <row r="5" spans="2:11" x14ac:dyDescent="0.25">
      <c r="B5" s="15" t="s">
        <v>7</v>
      </c>
      <c r="C5" s="15" t="s">
        <v>8</v>
      </c>
      <c r="D5" s="15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</row>
    <row r="6" spans="2:11" ht="76.5" x14ac:dyDescent="0.25">
      <c r="B6" s="173" t="s">
        <v>287</v>
      </c>
      <c r="C6" s="16" t="s">
        <v>279</v>
      </c>
      <c r="D6" s="17" t="s">
        <v>19</v>
      </c>
      <c r="E6" s="18">
        <v>100</v>
      </c>
      <c r="F6" s="18">
        <v>100</v>
      </c>
      <c r="G6" s="18">
        <f>F6/E6</f>
        <v>1</v>
      </c>
      <c r="H6" s="80">
        <v>423.1</v>
      </c>
      <c r="I6" s="80">
        <v>241</v>
      </c>
      <c r="J6" s="6">
        <f>I6/H6</f>
        <v>0.56960529425667683</v>
      </c>
      <c r="K6" s="6">
        <f>G6/J6</f>
        <v>1.7556016597510375</v>
      </c>
    </row>
    <row r="7" spans="2:11" ht="102" x14ac:dyDescent="0.25">
      <c r="B7" s="180"/>
      <c r="C7" s="19" t="s">
        <v>280</v>
      </c>
      <c r="D7" s="17" t="s">
        <v>19</v>
      </c>
      <c r="E7" s="18">
        <v>100</v>
      </c>
      <c r="F7" s="18">
        <v>100</v>
      </c>
      <c r="G7" s="18">
        <f t="shared" ref="G7" si="0">F7/E7</f>
        <v>1</v>
      </c>
      <c r="H7" s="82"/>
      <c r="I7" s="82"/>
      <c r="J7" s="6">
        <f>I6/H6</f>
        <v>0.56960529425667683</v>
      </c>
      <c r="K7" s="6">
        <f t="shared" ref="K7" si="1">G7/J7</f>
        <v>1.7556016597510375</v>
      </c>
    </row>
    <row r="8" spans="2:11" ht="38.25" x14ac:dyDescent="0.25">
      <c r="B8" s="101"/>
      <c r="C8" s="20" t="s">
        <v>281</v>
      </c>
      <c r="D8" s="21" t="s">
        <v>282</v>
      </c>
      <c r="E8" s="22">
        <v>7</v>
      </c>
      <c r="F8" s="22">
        <v>7</v>
      </c>
      <c r="G8" s="22">
        <f>F8/E8</f>
        <v>1</v>
      </c>
      <c r="H8" s="95">
        <v>597.79999999999995</v>
      </c>
      <c r="I8" s="95">
        <v>597.79999999999995</v>
      </c>
      <c r="J8" s="22">
        <f>I8/H8</f>
        <v>1</v>
      </c>
      <c r="K8" s="22">
        <f>G8/J8</f>
        <v>1</v>
      </c>
    </row>
    <row r="9" spans="2:11" ht="51" x14ac:dyDescent="0.25">
      <c r="B9" s="101"/>
      <c r="C9" s="20" t="s">
        <v>283</v>
      </c>
      <c r="D9" s="21" t="s">
        <v>140</v>
      </c>
      <c r="E9" s="22">
        <v>1</v>
      </c>
      <c r="F9" s="22">
        <v>1</v>
      </c>
      <c r="G9" s="22">
        <f>F9/E9</f>
        <v>1</v>
      </c>
      <c r="H9" s="71"/>
      <c r="I9" s="71"/>
      <c r="J9" s="22">
        <f>I8/H8</f>
        <v>1</v>
      </c>
      <c r="K9" s="22">
        <f>G9/J9</f>
        <v>1</v>
      </c>
    </row>
    <row r="10" spans="2:11" ht="38.25" x14ac:dyDescent="0.25">
      <c r="B10" s="101"/>
      <c r="C10" s="20" t="s">
        <v>284</v>
      </c>
      <c r="D10" s="21" t="s">
        <v>285</v>
      </c>
      <c r="E10" s="22">
        <v>25</v>
      </c>
      <c r="F10" s="22">
        <v>17</v>
      </c>
      <c r="G10" s="22">
        <f>F10/E10</f>
        <v>0.68</v>
      </c>
      <c r="H10" s="71"/>
      <c r="I10" s="71"/>
      <c r="J10" s="22">
        <f>I8/H8</f>
        <v>1</v>
      </c>
      <c r="K10" s="22">
        <f>G10/J10</f>
        <v>0.68</v>
      </c>
    </row>
    <row r="11" spans="2:11" ht="51" x14ac:dyDescent="0.25">
      <c r="B11" s="74"/>
      <c r="C11" s="20" t="s">
        <v>286</v>
      </c>
      <c r="D11" s="21" t="s">
        <v>285</v>
      </c>
      <c r="E11" s="22">
        <v>4</v>
      </c>
      <c r="F11" s="22">
        <v>4</v>
      </c>
      <c r="G11" s="22">
        <f>F11/E11</f>
        <v>1</v>
      </c>
      <c r="H11" s="72"/>
      <c r="I11" s="72"/>
      <c r="J11" s="22">
        <f>I8/H8</f>
        <v>1</v>
      </c>
      <c r="K11" s="22">
        <f>G11/J11</f>
        <v>1</v>
      </c>
    </row>
    <row r="12" spans="2:11" x14ac:dyDescent="0.25">
      <c r="B12" s="75" t="s">
        <v>20</v>
      </c>
      <c r="C12" s="76"/>
      <c r="D12" s="76"/>
      <c r="E12" s="76"/>
      <c r="F12" s="76"/>
      <c r="G12" s="76"/>
      <c r="H12" s="76"/>
      <c r="I12" s="76"/>
      <c r="J12" s="77"/>
      <c r="K12" s="1">
        <f>K6+K7+K8+K9+K10+K11</f>
        <v>7.1912033195020744</v>
      </c>
    </row>
    <row r="13" spans="2:11" x14ac:dyDescent="0.25">
      <c r="B13" s="75" t="s">
        <v>21</v>
      </c>
      <c r="C13" s="76"/>
      <c r="D13" s="76"/>
      <c r="E13" s="76"/>
      <c r="F13" s="76"/>
      <c r="G13" s="76"/>
      <c r="H13" s="76"/>
      <c r="I13" s="76"/>
      <c r="J13" s="77"/>
      <c r="K13" s="1">
        <f>K12/6</f>
        <v>1.198533886583679</v>
      </c>
    </row>
    <row r="14" spans="2:11" ht="63.75" x14ac:dyDescent="0.25">
      <c r="B14" s="174" t="s">
        <v>288</v>
      </c>
      <c r="C14" s="23" t="s">
        <v>289</v>
      </c>
      <c r="D14" s="17" t="s">
        <v>140</v>
      </c>
      <c r="E14" s="6">
        <v>1</v>
      </c>
      <c r="F14" s="6">
        <v>1</v>
      </c>
      <c r="G14" s="6">
        <f t="shared" ref="G14:G23" si="2">F14/E14</f>
        <v>1</v>
      </c>
      <c r="H14" s="181" t="s">
        <v>57</v>
      </c>
      <c r="I14" s="122"/>
      <c r="J14" s="6">
        <v>1</v>
      </c>
      <c r="K14" s="6">
        <f t="shared" ref="K14:K22" si="3">G14/J14</f>
        <v>1</v>
      </c>
    </row>
    <row r="15" spans="2:11" ht="76.5" x14ac:dyDescent="0.25">
      <c r="B15" s="175"/>
      <c r="C15" s="23" t="s">
        <v>290</v>
      </c>
      <c r="D15" s="17" t="s">
        <v>140</v>
      </c>
      <c r="E15" s="6">
        <v>1</v>
      </c>
      <c r="F15" s="6">
        <v>1</v>
      </c>
      <c r="G15" s="6">
        <f t="shared" si="2"/>
        <v>1</v>
      </c>
      <c r="H15" s="182"/>
      <c r="I15" s="183"/>
      <c r="J15" s="6">
        <v>1</v>
      </c>
      <c r="K15" s="6">
        <f t="shared" si="3"/>
        <v>1</v>
      </c>
    </row>
    <row r="16" spans="2:11" ht="63.75" x14ac:dyDescent="0.25">
      <c r="B16" s="175"/>
      <c r="C16" s="23" t="s">
        <v>291</v>
      </c>
      <c r="D16" s="17" t="s">
        <v>140</v>
      </c>
      <c r="E16" s="6">
        <v>1</v>
      </c>
      <c r="F16" s="6">
        <v>1</v>
      </c>
      <c r="G16" s="6">
        <f t="shared" si="2"/>
        <v>1</v>
      </c>
      <c r="H16" s="182"/>
      <c r="I16" s="183"/>
      <c r="J16" s="6">
        <v>1</v>
      </c>
      <c r="K16" s="6">
        <f t="shared" si="3"/>
        <v>1</v>
      </c>
    </row>
    <row r="17" spans="2:11" ht="76.5" x14ac:dyDescent="0.25">
      <c r="B17" s="175"/>
      <c r="C17" s="23" t="s">
        <v>292</v>
      </c>
      <c r="D17" s="17" t="s">
        <v>140</v>
      </c>
      <c r="E17" s="6">
        <v>1</v>
      </c>
      <c r="F17" s="6">
        <v>1</v>
      </c>
      <c r="G17" s="6">
        <f t="shared" si="2"/>
        <v>1</v>
      </c>
      <c r="H17" s="123"/>
      <c r="I17" s="124"/>
      <c r="J17" s="6">
        <v>1</v>
      </c>
      <c r="K17" s="6">
        <f t="shared" si="3"/>
        <v>1</v>
      </c>
    </row>
    <row r="18" spans="2:11" ht="51" x14ac:dyDescent="0.25">
      <c r="B18" s="175"/>
      <c r="C18" s="23" t="s">
        <v>293</v>
      </c>
      <c r="D18" s="17" t="s">
        <v>67</v>
      </c>
      <c r="E18" s="6">
        <v>1</v>
      </c>
      <c r="F18" s="6">
        <v>0</v>
      </c>
      <c r="G18" s="6">
        <v>0</v>
      </c>
      <c r="H18" s="150" t="s">
        <v>425</v>
      </c>
      <c r="I18" s="141"/>
      <c r="J18" s="141"/>
      <c r="K18" s="79"/>
    </row>
    <row r="19" spans="2:11" ht="127.5" x14ac:dyDescent="0.25">
      <c r="B19" s="175"/>
      <c r="C19" s="23" t="s">
        <v>294</v>
      </c>
      <c r="D19" s="17" t="s">
        <v>285</v>
      </c>
      <c r="E19" s="6">
        <v>2</v>
      </c>
      <c r="F19" s="6">
        <v>1</v>
      </c>
      <c r="G19" s="6">
        <f t="shared" si="2"/>
        <v>0.5</v>
      </c>
      <c r="H19" s="80">
        <v>482.6</v>
      </c>
      <c r="I19" s="80">
        <v>8</v>
      </c>
      <c r="J19" s="6">
        <f>I19/H19</f>
        <v>1.6576875259013676E-2</v>
      </c>
      <c r="K19" s="6">
        <f>J19/G19</f>
        <v>3.3153750518027353E-2</v>
      </c>
    </row>
    <row r="20" spans="2:11" ht="63.75" x14ac:dyDescent="0.25">
      <c r="B20" s="175"/>
      <c r="C20" s="23" t="s">
        <v>202</v>
      </c>
      <c r="D20" s="17" t="s">
        <v>285</v>
      </c>
      <c r="E20" s="6">
        <v>1</v>
      </c>
      <c r="F20" s="6">
        <v>0</v>
      </c>
      <c r="G20" s="6">
        <f t="shared" si="2"/>
        <v>0</v>
      </c>
      <c r="H20" s="81"/>
      <c r="I20" s="81"/>
      <c r="J20" s="6">
        <f>I19/H19</f>
        <v>1.6576875259013676E-2</v>
      </c>
      <c r="K20" s="6">
        <f t="shared" si="3"/>
        <v>0</v>
      </c>
    </row>
    <row r="21" spans="2:11" ht="51" x14ac:dyDescent="0.25">
      <c r="B21" s="175"/>
      <c r="C21" s="23" t="s">
        <v>203</v>
      </c>
      <c r="D21" s="17" t="s">
        <v>285</v>
      </c>
      <c r="E21" s="6">
        <v>2</v>
      </c>
      <c r="F21" s="6">
        <v>0</v>
      </c>
      <c r="G21" s="6">
        <f t="shared" si="2"/>
        <v>0</v>
      </c>
      <c r="H21" s="82"/>
      <c r="I21" s="82"/>
      <c r="J21" s="6">
        <f>I19/H19</f>
        <v>1.6576875259013676E-2</v>
      </c>
      <c r="K21" s="6">
        <f t="shared" si="3"/>
        <v>0</v>
      </c>
    </row>
    <row r="22" spans="2:11" ht="38.25" x14ac:dyDescent="0.25">
      <c r="B22" s="175"/>
      <c r="C22" s="23" t="s">
        <v>295</v>
      </c>
      <c r="D22" s="17" t="s">
        <v>285</v>
      </c>
      <c r="E22" s="6">
        <v>1</v>
      </c>
      <c r="F22" s="6">
        <v>1</v>
      </c>
      <c r="G22" s="6">
        <f t="shared" si="2"/>
        <v>1</v>
      </c>
      <c r="H22" s="6">
        <v>201</v>
      </c>
      <c r="I22" s="6">
        <v>201</v>
      </c>
      <c r="J22" s="6">
        <f>I22/H22</f>
        <v>1</v>
      </c>
      <c r="K22" s="6">
        <f t="shared" si="3"/>
        <v>1</v>
      </c>
    </row>
    <row r="23" spans="2:11" ht="76.5" x14ac:dyDescent="0.25">
      <c r="B23" s="176"/>
      <c r="C23" s="23" t="s">
        <v>296</v>
      </c>
      <c r="D23" s="17" t="s">
        <v>285</v>
      </c>
      <c r="E23" s="6">
        <v>1</v>
      </c>
      <c r="F23" s="6">
        <v>0</v>
      </c>
      <c r="G23" s="6">
        <f t="shared" si="2"/>
        <v>0</v>
      </c>
      <c r="H23" s="150" t="s">
        <v>425</v>
      </c>
      <c r="I23" s="141"/>
      <c r="J23" s="141"/>
      <c r="K23" s="79"/>
    </row>
    <row r="24" spans="2:11" x14ac:dyDescent="0.25">
      <c r="B24" s="92" t="s">
        <v>20</v>
      </c>
      <c r="C24" s="93"/>
      <c r="D24" s="93"/>
      <c r="E24" s="93"/>
      <c r="F24" s="93"/>
      <c r="G24" s="93"/>
      <c r="H24" s="93"/>
      <c r="I24" s="93"/>
      <c r="J24" s="94"/>
      <c r="K24" s="7">
        <f>K14+K15+K16+K17+K19+K22</f>
        <v>5.0331537505180277</v>
      </c>
    </row>
    <row r="25" spans="2:11" x14ac:dyDescent="0.25">
      <c r="B25" s="92" t="s">
        <v>21</v>
      </c>
      <c r="C25" s="93"/>
      <c r="D25" s="93"/>
      <c r="E25" s="93"/>
      <c r="F25" s="93"/>
      <c r="G25" s="93"/>
      <c r="H25" s="93"/>
      <c r="I25" s="93"/>
      <c r="J25" s="94"/>
      <c r="K25" s="7">
        <f>K24/6</f>
        <v>0.83885895841967129</v>
      </c>
    </row>
    <row r="26" spans="2:11" ht="38.25" x14ac:dyDescent="0.25">
      <c r="B26" s="173" t="s">
        <v>297</v>
      </c>
      <c r="C26" s="20" t="s">
        <v>298</v>
      </c>
      <c r="D26" s="21" t="s">
        <v>67</v>
      </c>
      <c r="E26" s="22">
        <v>1</v>
      </c>
      <c r="F26" s="86" t="s">
        <v>382</v>
      </c>
      <c r="G26" s="187"/>
      <c r="H26" s="187"/>
      <c r="I26" s="187"/>
      <c r="J26" s="187"/>
      <c r="K26" s="87"/>
    </row>
    <row r="27" spans="2:11" ht="38.25" x14ac:dyDescent="0.25">
      <c r="B27" s="101"/>
      <c r="C27" s="20" t="s">
        <v>299</v>
      </c>
      <c r="D27" s="21" t="s">
        <v>140</v>
      </c>
      <c r="E27" s="22">
        <v>1</v>
      </c>
      <c r="F27" s="88"/>
      <c r="G27" s="188"/>
      <c r="H27" s="188"/>
      <c r="I27" s="188"/>
      <c r="J27" s="188"/>
      <c r="K27" s="89"/>
    </row>
    <row r="28" spans="2:11" ht="63.75" x14ac:dyDescent="0.25">
      <c r="B28" s="101"/>
      <c r="C28" s="20" t="s">
        <v>300</v>
      </c>
      <c r="D28" s="21" t="s">
        <v>67</v>
      </c>
      <c r="E28" s="22">
        <v>23</v>
      </c>
      <c r="F28" s="88"/>
      <c r="G28" s="188"/>
      <c r="H28" s="188"/>
      <c r="I28" s="188"/>
      <c r="J28" s="188"/>
      <c r="K28" s="89"/>
    </row>
    <row r="29" spans="2:11" ht="51" x14ac:dyDescent="0.25">
      <c r="B29" s="101"/>
      <c r="C29" s="20" t="s">
        <v>301</v>
      </c>
      <c r="D29" s="21" t="s">
        <v>140</v>
      </c>
      <c r="E29" s="22">
        <v>1</v>
      </c>
      <c r="F29" s="88"/>
      <c r="G29" s="188"/>
      <c r="H29" s="188"/>
      <c r="I29" s="188"/>
      <c r="J29" s="188"/>
      <c r="K29" s="89"/>
    </row>
    <row r="30" spans="2:11" ht="76.5" x14ac:dyDescent="0.25">
      <c r="B30" s="101"/>
      <c r="C30" s="20" t="s">
        <v>302</v>
      </c>
      <c r="D30" s="21" t="s">
        <v>285</v>
      </c>
      <c r="E30" s="22">
        <v>12</v>
      </c>
      <c r="F30" s="88"/>
      <c r="G30" s="188"/>
      <c r="H30" s="188"/>
      <c r="I30" s="188"/>
      <c r="J30" s="188"/>
      <c r="K30" s="89"/>
    </row>
    <row r="31" spans="2:11" ht="102" x14ac:dyDescent="0.25">
      <c r="B31" s="74"/>
      <c r="C31" s="20" t="s">
        <v>303</v>
      </c>
      <c r="D31" s="21" t="s">
        <v>67</v>
      </c>
      <c r="E31" s="22">
        <v>1500</v>
      </c>
      <c r="F31" s="90"/>
      <c r="G31" s="189"/>
      <c r="H31" s="189"/>
      <c r="I31" s="189"/>
      <c r="J31" s="189"/>
      <c r="K31" s="91"/>
    </row>
    <row r="32" spans="2:11" x14ac:dyDescent="0.25">
      <c r="B32" s="75" t="s">
        <v>20</v>
      </c>
      <c r="C32" s="76"/>
      <c r="D32" s="76"/>
      <c r="E32" s="76"/>
      <c r="F32" s="76"/>
      <c r="G32" s="76"/>
      <c r="H32" s="76"/>
      <c r="I32" s="76"/>
      <c r="J32" s="77"/>
      <c r="K32" s="1">
        <f>K26+K27+K28+K29+K30+K31</f>
        <v>0</v>
      </c>
    </row>
    <row r="33" spans="2:11" x14ac:dyDescent="0.25">
      <c r="B33" s="75" t="s">
        <v>21</v>
      </c>
      <c r="C33" s="76"/>
      <c r="D33" s="76"/>
      <c r="E33" s="76"/>
      <c r="F33" s="76"/>
      <c r="G33" s="76"/>
      <c r="H33" s="76"/>
      <c r="I33" s="76"/>
      <c r="J33" s="77"/>
      <c r="K33" s="2">
        <f>K32/6</f>
        <v>0</v>
      </c>
    </row>
    <row r="34" spans="2:11" ht="165.75" x14ac:dyDescent="0.25">
      <c r="B34" s="173" t="s">
        <v>304</v>
      </c>
      <c r="C34" s="20" t="s">
        <v>305</v>
      </c>
      <c r="D34" s="21" t="s">
        <v>19</v>
      </c>
      <c r="E34" s="22">
        <v>1.2</v>
      </c>
      <c r="F34" s="22">
        <v>1.2</v>
      </c>
      <c r="G34" s="22">
        <f>F34/E34</f>
        <v>1</v>
      </c>
      <c r="H34" s="95">
        <v>9799.9</v>
      </c>
      <c r="I34" s="95">
        <v>7191</v>
      </c>
      <c r="J34" s="22">
        <f>I34/H34</f>
        <v>0.73378299778569167</v>
      </c>
      <c r="K34" s="22">
        <f>G34/J34</f>
        <v>1.3628007231261299</v>
      </c>
    </row>
    <row r="35" spans="2:11" ht="102" x14ac:dyDescent="0.25">
      <c r="B35" s="101"/>
      <c r="C35" s="20" t="s">
        <v>306</v>
      </c>
      <c r="D35" s="21" t="s">
        <v>19</v>
      </c>
      <c r="E35" s="22">
        <v>100</v>
      </c>
      <c r="F35" s="22">
        <v>100</v>
      </c>
      <c r="G35" s="22">
        <f>F35/E35</f>
        <v>1</v>
      </c>
      <c r="H35" s="71"/>
      <c r="I35" s="71"/>
      <c r="J35" s="22">
        <f>I34/H34</f>
        <v>0.73378299778569167</v>
      </c>
      <c r="K35" s="22">
        <f>G35/J35</f>
        <v>1.3628007231261299</v>
      </c>
    </row>
    <row r="36" spans="2:11" ht="76.5" x14ac:dyDescent="0.25">
      <c r="B36" s="74"/>
      <c r="C36" s="20" t="s">
        <v>307</v>
      </c>
      <c r="D36" s="21" t="s">
        <v>80</v>
      </c>
      <c r="E36" s="22">
        <v>58.2</v>
      </c>
      <c r="F36" s="22">
        <v>58.2</v>
      </c>
      <c r="G36" s="22">
        <f>F36/E36</f>
        <v>1</v>
      </c>
      <c r="H36" s="72"/>
      <c r="I36" s="72"/>
      <c r="J36" s="22">
        <f>I34/H34</f>
        <v>0.73378299778569167</v>
      </c>
      <c r="K36" s="22">
        <f>G36/J36</f>
        <v>1.3628007231261299</v>
      </c>
    </row>
    <row r="37" spans="2:11" x14ac:dyDescent="0.25">
      <c r="B37" s="75" t="s">
        <v>20</v>
      </c>
      <c r="C37" s="76"/>
      <c r="D37" s="76"/>
      <c r="E37" s="76"/>
      <c r="F37" s="76"/>
      <c r="G37" s="76"/>
      <c r="H37" s="76"/>
      <c r="I37" s="76"/>
      <c r="J37" s="77"/>
      <c r="K37" s="1">
        <f>K34+K35+K36</f>
        <v>4.0884021693783898</v>
      </c>
    </row>
    <row r="38" spans="2:11" x14ac:dyDescent="0.25">
      <c r="B38" s="75" t="s">
        <v>21</v>
      </c>
      <c r="C38" s="76"/>
      <c r="D38" s="76"/>
      <c r="E38" s="76"/>
      <c r="F38" s="76"/>
      <c r="G38" s="76"/>
      <c r="H38" s="76"/>
      <c r="I38" s="76"/>
      <c r="J38" s="77"/>
      <c r="K38" s="1">
        <f>K37/3</f>
        <v>1.3628007231261299</v>
      </c>
    </row>
    <row r="39" spans="2:11" x14ac:dyDescent="0.25">
      <c r="B39" s="184" t="s">
        <v>308</v>
      </c>
      <c r="C39" s="185"/>
      <c r="D39" s="185"/>
      <c r="E39" s="185"/>
      <c r="F39" s="185"/>
      <c r="G39" s="185"/>
      <c r="H39" s="185"/>
      <c r="I39" s="185"/>
      <c r="J39" s="185"/>
      <c r="K39" s="186"/>
    </row>
    <row r="40" spans="2:11" ht="63.75" x14ac:dyDescent="0.25">
      <c r="B40" s="24" t="s">
        <v>309</v>
      </c>
      <c r="C40" s="24" t="s">
        <v>310</v>
      </c>
      <c r="D40" s="17" t="s">
        <v>285</v>
      </c>
      <c r="E40" s="6">
        <v>2</v>
      </c>
      <c r="F40" s="6">
        <v>2</v>
      </c>
      <c r="G40" s="6">
        <f>F40/E40</f>
        <v>1</v>
      </c>
      <c r="H40" s="6">
        <v>80.8</v>
      </c>
      <c r="I40" s="6">
        <v>80.8</v>
      </c>
      <c r="J40" s="6">
        <f>I40/H40</f>
        <v>1</v>
      </c>
      <c r="K40" s="6">
        <f>G40/J40</f>
        <v>1</v>
      </c>
    </row>
    <row r="41" spans="2:11" x14ac:dyDescent="0.25">
      <c r="B41" s="92" t="s">
        <v>20</v>
      </c>
      <c r="C41" s="93"/>
      <c r="D41" s="93"/>
      <c r="E41" s="93"/>
      <c r="F41" s="93"/>
      <c r="G41" s="93"/>
      <c r="H41" s="93"/>
      <c r="I41" s="93"/>
      <c r="J41" s="94"/>
      <c r="K41" s="7">
        <f>K40</f>
        <v>1</v>
      </c>
    </row>
    <row r="42" spans="2:11" x14ac:dyDescent="0.25">
      <c r="B42" s="92" t="s">
        <v>21</v>
      </c>
      <c r="C42" s="93"/>
      <c r="D42" s="93"/>
      <c r="E42" s="93"/>
      <c r="F42" s="93"/>
      <c r="G42" s="93"/>
      <c r="H42" s="93"/>
      <c r="I42" s="93"/>
      <c r="J42" s="94"/>
      <c r="K42" s="8">
        <f>K40/1</f>
        <v>1</v>
      </c>
    </row>
    <row r="43" spans="2:11" ht="89.25" x14ac:dyDescent="0.25">
      <c r="B43" s="174" t="s">
        <v>311</v>
      </c>
      <c r="C43" s="24" t="s">
        <v>312</v>
      </c>
      <c r="D43" s="17" t="s">
        <v>140</v>
      </c>
      <c r="E43" s="6">
        <v>1</v>
      </c>
      <c r="F43" s="6">
        <v>0</v>
      </c>
      <c r="G43" s="6">
        <f>F43/E43</f>
        <v>0</v>
      </c>
      <c r="H43" s="6">
        <v>175</v>
      </c>
      <c r="I43" s="6">
        <v>0</v>
      </c>
      <c r="J43" s="6">
        <f>I43/H43</f>
        <v>0</v>
      </c>
      <c r="K43" s="6">
        <v>0</v>
      </c>
    </row>
    <row r="44" spans="2:11" ht="76.5" x14ac:dyDescent="0.25">
      <c r="B44" s="175"/>
      <c r="C44" s="24" t="s">
        <v>313</v>
      </c>
      <c r="D44" s="17" t="s">
        <v>67</v>
      </c>
      <c r="E44" s="6">
        <v>0</v>
      </c>
      <c r="F44" s="6">
        <v>0</v>
      </c>
      <c r="G44" s="6">
        <v>1</v>
      </c>
      <c r="H44" s="150" t="s">
        <v>57</v>
      </c>
      <c r="I44" s="158"/>
      <c r="J44" s="6">
        <v>1</v>
      </c>
      <c r="K44" s="6">
        <f>G44/J44</f>
        <v>1</v>
      </c>
    </row>
    <row r="45" spans="2:11" ht="51" x14ac:dyDescent="0.25">
      <c r="B45" s="175"/>
      <c r="C45" s="24" t="s">
        <v>314</v>
      </c>
      <c r="D45" s="17" t="s">
        <v>67</v>
      </c>
      <c r="E45" s="6">
        <v>0</v>
      </c>
      <c r="F45" s="6">
        <v>0</v>
      </c>
      <c r="G45" s="6">
        <v>1</v>
      </c>
      <c r="H45" s="150" t="s">
        <v>57</v>
      </c>
      <c r="I45" s="158"/>
      <c r="J45" s="6">
        <v>1</v>
      </c>
      <c r="K45" s="6">
        <f>G45/J45</f>
        <v>1</v>
      </c>
    </row>
    <row r="46" spans="2:11" ht="89.25" x14ac:dyDescent="0.25">
      <c r="B46" s="176"/>
      <c r="C46" s="24" t="s">
        <v>315</v>
      </c>
      <c r="D46" s="17" t="s">
        <v>67</v>
      </c>
      <c r="E46" s="6">
        <v>1</v>
      </c>
      <c r="F46" s="6">
        <v>0</v>
      </c>
      <c r="G46" s="6">
        <f>F46/E46</f>
        <v>0</v>
      </c>
      <c r="H46" s="150" t="s">
        <v>57</v>
      </c>
      <c r="I46" s="158"/>
      <c r="J46" s="67">
        <v>2</v>
      </c>
      <c r="K46" s="67">
        <f>G46/J46</f>
        <v>0</v>
      </c>
    </row>
    <row r="47" spans="2:11" x14ac:dyDescent="0.25">
      <c r="B47" s="177" t="s">
        <v>20</v>
      </c>
      <c r="C47" s="178"/>
      <c r="D47" s="178"/>
      <c r="E47" s="178"/>
      <c r="F47" s="178"/>
      <c r="G47" s="178"/>
      <c r="H47" s="178"/>
      <c r="I47" s="178"/>
      <c r="J47" s="179"/>
      <c r="K47" s="6">
        <f>K43+K44+K45+K46</f>
        <v>2</v>
      </c>
    </row>
    <row r="48" spans="2:11" x14ac:dyDescent="0.25">
      <c r="B48" s="177" t="s">
        <v>21</v>
      </c>
      <c r="C48" s="178"/>
      <c r="D48" s="178"/>
      <c r="E48" s="178"/>
      <c r="F48" s="178"/>
      <c r="G48" s="178"/>
      <c r="H48" s="178"/>
      <c r="I48" s="178"/>
      <c r="J48" s="179"/>
      <c r="K48" s="18">
        <f>K47/2</f>
        <v>1</v>
      </c>
    </row>
    <row r="49" spans="2:11" ht="114.75" x14ac:dyDescent="0.25">
      <c r="B49" s="173" t="s">
        <v>426</v>
      </c>
      <c r="C49" s="20" t="s">
        <v>316</v>
      </c>
      <c r="D49" s="21" t="s">
        <v>285</v>
      </c>
      <c r="E49" s="22">
        <v>171</v>
      </c>
      <c r="F49" s="22">
        <v>171</v>
      </c>
      <c r="G49" s="22">
        <f>F49/E49</f>
        <v>1</v>
      </c>
      <c r="H49" s="95">
        <v>878</v>
      </c>
      <c r="I49" s="95">
        <v>878</v>
      </c>
      <c r="J49" s="95">
        <f>I49/H49</f>
        <v>1</v>
      </c>
      <c r="K49" s="22">
        <f>G49/J49</f>
        <v>1</v>
      </c>
    </row>
    <row r="50" spans="2:11" ht="63.75" x14ac:dyDescent="0.25">
      <c r="B50" s="101"/>
      <c r="C50" s="20" t="s">
        <v>317</v>
      </c>
      <c r="D50" s="21" t="s">
        <v>140</v>
      </c>
      <c r="E50" s="22">
        <v>1</v>
      </c>
      <c r="F50" s="22">
        <v>1</v>
      </c>
      <c r="G50" s="22">
        <f>F50/E50</f>
        <v>1</v>
      </c>
      <c r="H50" s="71"/>
      <c r="I50" s="71"/>
      <c r="J50" s="71"/>
      <c r="K50" s="22">
        <f>G50/J49</f>
        <v>1</v>
      </c>
    </row>
    <row r="51" spans="2:11" ht="102" x14ac:dyDescent="0.25">
      <c r="B51" s="74"/>
      <c r="C51" s="20" t="s">
        <v>318</v>
      </c>
      <c r="D51" s="21" t="s">
        <v>140</v>
      </c>
      <c r="E51" s="22">
        <v>1</v>
      </c>
      <c r="F51" s="22">
        <v>1</v>
      </c>
      <c r="G51" s="22">
        <f>F51/E51</f>
        <v>1</v>
      </c>
      <c r="H51" s="72"/>
      <c r="I51" s="72"/>
      <c r="J51" s="72"/>
      <c r="K51" s="22">
        <f>G51/J49</f>
        <v>1</v>
      </c>
    </row>
    <row r="52" spans="2:11" x14ac:dyDescent="0.25">
      <c r="B52" s="75" t="s">
        <v>20</v>
      </c>
      <c r="C52" s="76"/>
      <c r="D52" s="76"/>
      <c r="E52" s="76"/>
      <c r="F52" s="76"/>
      <c r="G52" s="76"/>
      <c r="H52" s="76"/>
      <c r="I52" s="76"/>
      <c r="J52" s="77"/>
      <c r="K52" s="1">
        <f>K49+K50+K51</f>
        <v>3</v>
      </c>
    </row>
    <row r="53" spans="2:11" x14ac:dyDescent="0.25">
      <c r="B53" s="75" t="s">
        <v>21</v>
      </c>
      <c r="C53" s="76"/>
      <c r="D53" s="76"/>
      <c r="E53" s="76"/>
      <c r="F53" s="76"/>
      <c r="G53" s="76"/>
      <c r="H53" s="76"/>
      <c r="I53" s="76"/>
      <c r="J53" s="77"/>
      <c r="K53" s="2">
        <f>K52/3</f>
        <v>1</v>
      </c>
    </row>
    <row r="54" spans="2:11" ht="51" x14ac:dyDescent="0.25">
      <c r="B54" s="173" t="s">
        <v>319</v>
      </c>
      <c r="C54" s="20" t="s">
        <v>320</v>
      </c>
      <c r="D54" s="21" t="s">
        <v>19</v>
      </c>
      <c r="E54" s="22">
        <v>2</v>
      </c>
      <c r="F54" s="22">
        <v>2</v>
      </c>
      <c r="G54" s="22">
        <f>F54/E54</f>
        <v>1</v>
      </c>
      <c r="H54" s="95">
        <v>8915.7000000000007</v>
      </c>
      <c r="I54" s="95">
        <v>2151.1999999999998</v>
      </c>
      <c r="J54" s="22">
        <f>I54/H54</f>
        <v>0.24128223246632341</v>
      </c>
      <c r="K54" s="22">
        <f>G54/J54</f>
        <v>4.144523986612124</v>
      </c>
    </row>
    <row r="55" spans="2:11" ht="63.75" x14ac:dyDescent="0.25">
      <c r="B55" s="101"/>
      <c r="C55" s="20" t="s">
        <v>321</v>
      </c>
      <c r="D55" s="21" t="s">
        <v>67</v>
      </c>
      <c r="E55" s="22">
        <v>2</v>
      </c>
      <c r="F55" s="22">
        <v>2</v>
      </c>
      <c r="G55" s="22">
        <f>F55/E55</f>
        <v>1</v>
      </c>
      <c r="H55" s="71"/>
      <c r="I55" s="71"/>
      <c r="J55" s="22">
        <f>I54/H54</f>
        <v>0.24128223246632341</v>
      </c>
      <c r="K55" s="22">
        <f>G55/J55</f>
        <v>4.144523986612124</v>
      </c>
    </row>
    <row r="56" spans="2:11" ht="63.75" x14ac:dyDescent="0.25">
      <c r="B56" s="74"/>
      <c r="C56" s="20" t="s">
        <v>322</v>
      </c>
      <c r="D56" s="21" t="s">
        <v>67</v>
      </c>
      <c r="E56" s="22">
        <v>0</v>
      </c>
      <c r="F56" s="22">
        <v>0</v>
      </c>
      <c r="G56" s="22">
        <v>1</v>
      </c>
      <c r="H56" s="72"/>
      <c r="I56" s="72"/>
      <c r="J56" s="22">
        <f>I54/H54</f>
        <v>0.24128223246632341</v>
      </c>
      <c r="K56" s="22">
        <f>G56/J56</f>
        <v>4.144523986612124</v>
      </c>
    </row>
    <row r="57" spans="2:11" x14ac:dyDescent="0.25">
      <c r="B57" s="75" t="s">
        <v>20</v>
      </c>
      <c r="C57" s="76"/>
      <c r="D57" s="76"/>
      <c r="E57" s="76"/>
      <c r="F57" s="76"/>
      <c r="G57" s="76"/>
      <c r="H57" s="76"/>
      <c r="I57" s="76"/>
      <c r="J57" s="77"/>
      <c r="K57" s="1">
        <f>K54+K55+K56</f>
        <v>12.433571959836371</v>
      </c>
    </row>
    <row r="58" spans="2:11" x14ac:dyDescent="0.25">
      <c r="B58" s="75" t="s">
        <v>21</v>
      </c>
      <c r="C58" s="76"/>
      <c r="D58" s="76"/>
      <c r="E58" s="76"/>
      <c r="F58" s="76"/>
      <c r="G58" s="76"/>
      <c r="H58" s="76"/>
      <c r="I58" s="76"/>
      <c r="J58" s="77"/>
      <c r="K58" s="1">
        <f>K57/3</f>
        <v>4.144523986612124</v>
      </c>
    </row>
    <row r="59" spans="2:11" ht="76.5" x14ac:dyDescent="0.25">
      <c r="B59" s="173" t="s">
        <v>323</v>
      </c>
      <c r="C59" s="20" t="s">
        <v>324</v>
      </c>
      <c r="D59" s="21" t="s">
        <v>67</v>
      </c>
      <c r="E59" s="22">
        <v>140</v>
      </c>
      <c r="F59" s="22">
        <v>140</v>
      </c>
      <c r="G59" s="22">
        <f>F59/E59</f>
        <v>1</v>
      </c>
      <c r="H59" s="22">
        <v>554.5</v>
      </c>
      <c r="I59" s="22">
        <v>554.5</v>
      </c>
      <c r="J59" s="22">
        <f>I59/H59</f>
        <v>1</v>
      </c>
      <c r="K59" s="22">
        <f>G59/J59</f>
        <v>1</v>
      </c>
    </row>
    <row r="60" spans="2:11" ht="51" x14ac:dyDescent="0.25">
      <c r="B60" s="101"/>
      <c r="C60" s="20" t="s">
        <v>325</v>
      </c>
      <c r="D60" s="21" t="s">
        <v>67</v>
      </c>
      <c r="E60" s="22">
        <v>9</v>
      </c>
      <c r="F60" s="22">
        <v>9</v>
      </c>
      <c r="G60" s="22">
        <f>F60/E60</f>
        <v>1</v>
      </c>
      <c r="H60" s="22">
        <v>4684.7</v>
      </c>
      <c r="I60" s="22">
        <v>4684.7</v>
      </c>
      <c r="J60" s="22">
        <f>I60/H60</f>
        <v>1</v>
      </c>
      <c r="K60" s="22">
        <f>G60/J60</f>
        <v>1</v>
      </c>
    </row>
    <row r="61" spans="2:11" ht="89.25" x14ac:dyDescent="0.25">
      <c r="B61" s="101"/>
      <c r="C61" s="20" t="s">
        <v>326</v>
      </c>
      <c r="D61" s="21" t="s">
        <v>67</v>
      </c>
      <c r="E61" s="22">
        <v>20</v>
      </c>
      <c r="F61" s="22">
        <v>20</v>
      </c>
      <c r="G61" s="22">
        <f>F61/E61</f>
        <v>1</v>
      </c>
      <c r="H61" s="22">
        <v>550</v>
      </c>
      <c r="I61" s="22">
        <v>550</v>
      </c>
      <c r="J61" s="22">
        <f>I61/H61</f>
        <v>1</v>
      </c>
      <c r="K61" s="22">
        <f>G61/J61</f>
        <v>1</v>
      </c>
    </row>
    <row r="62" spans="2:11" ht="127.5" x14ac:dyDescent="0.25">
      <c r="B62" s="101"/>
      <c r="C62" s="20" t="s">
        <v>327</v>
      </c>
      <c r="D62" s="21" t="s">
        <v>19</v>
      </c>
      <c r="E62" s="22">
        <v>2</v>
      </c>
      <c r="F62" s="22">
        <v>2</v>
      </c>
      <c r="G62" s="22">
        <f>F62/E62</f>
        <v>1</v>
      </c>
      <c r="H62" s="22">
        <v>1894.8</v>
      </c>
      <c r="I62" s="22">
        <v>1894.8</v>
      </c>
      <c r="J62" s="22">
        <f>I62/H62</f>
        <v>1</v>
      </c>
      <c r="K62" s="22">
        <f>G62/J62</f>
        <v>1</v>
      </c>
    </row>
    <row r="63" spans="2:11" ht="51" x14ac:dyDescent="0.25">
      <c r="B63" s="74"/>
      <c r="C63" s="20" t="s">
        <v>328</v>
      </c>
      <c r="D63" s="21" t="s">
        <v>329</v>
      </c>
      <c r="E63" s="22">
        <v>0</v>
      </c>
      <c r="F63" s="22">
        <v>0</v>
      </c>
      <c r="G63" s="22">
        <v>1</v>
      </c>
      <c r="H63" s="78" t="s">
        <v>57</v>
      </c>
      <c r="I63" s="79"/>
      <c r="J63" s="22">
        <v>1</v>
      </c>
      <c r="K63" s="22">
        <f>G63/J63</f>
        <v>1</v>
      </c>
    </row>
    <row r="64" spans="2:11" x14ac:dyDescent="0.25">
      <c r="B64" s="75" t="s">
        <v>20</v>
      </c>
      <c r="C64" s="76"/>
      <c r="D64" s="76"/>
      <c r="E64" s="76"/>
      <c r="F64" s="76"/>
      <c r="G64" s="76"/>
      <c r="H64" s="76"/>
      <c r="I64" s="76"/>
      <c r="J64" s="77"/>
      <c r="K64" s="1">
        <f>K59+K60+K61+K62+K63</f>
        <v>5</v>
      </c>
    </row>
    <row r="65" spans="2:11" x14ac:dyDescent="0.25">
      <c r="B65" s="75" t="s">
        <v>21</v>
      </c>
      <c r="C65" s="76"/>
      <c r="D65" s="76"/>
      <c r="E65" s="76"/>
      <c r="F65" s="76"/>
      <c r="G65" s="76"/>
      <c r="H65" s="76"/>
      <c r="I65" s="76"/>
      <c r="J65" s="77"/>
      <c r="K65" s="2">
        <f>K64/5</f>
        <v>1</v>
      </c>
    </row>
    <row r="66" spans="2:11" ht="50.25" customHeight="1" x14ac:dyDescent="0.25">
      <c r="B66" s="173" t="s">
        <v>330</v>
      </c>
      <c r="C66" s="20" t="s">
        <v>331</v>
      </c>
      <c r="D66" s="21" t="s">
        <v>19</v>
      </c>
      <c r="E66" s="22">
        <v>85.3</v>
      </c>
      <c r="F66" s="22">
        <v>85.3</v>
      </c>
      <c r="G66" s="22">
        <f>F66/E66</f>
        <v>1</v>
      </c>
      <c r="H66" s="95">
        <f>55+345+200</f>
        <v>600</v>
      </c>
      <c r="I66" s="95">
        <v>52.5</v>
      </c>
      <c r="J66" s="95">
        <f>I66/H66</f>
        <v>8.7499999999999994E-2</v>
      </c>
      <c r="K66" s="22">
        <f>G66/J66</f>
        <v>11.428571428571429</v>
      </c>
    </row>
    <row r="67" spans="2:11" ht="45" customHeight="1" x14ac:dyDescent="0.25">
      <c r="B67" s="74"/>
      <c r="C67" s="20" t="s">
        <v>332</v>
      </c>
      <c r="D67" s="21" t="s">
        <v>285</v>
      </c>
      <c r="E67" s="22">
        <v>20</v>
      </c>
      <c r="F67" s="22">
        <v>84</v>
      </c>
      <c r="G67" s="22">
        <f>F67/E67</f>
        <v>4.2</v>
      </c>
      <c r="H67" s="72"/>
      <c r="I67" s="72"/>
      <c r="J67" s="72"/>
      <c r="K67" s="22">
        <f>G67/J66</f>
        <v>48.000000000000007</v>
      </c>
    </row>
    <row r="68" spans="2:11" x14ac:dyDescent="0.25">
      <c r="B68" s="75" t="s">
        <v>20</v>
      </c>
      <c r="C68" s="76"/>
      <c r="D68" s="76"/>
      <c r="E68" s="76"/>
      <c r="F68" s="76"/>
      <c r="G68" s="76"/>
      <c r="H68" s="76"/>
      <c r="I68" s="76"/>
      <c r="J68" s="77"/>
      <c r="K68" s="1">
        <f>K66+K67</f>
        <v>59.428571428571438</v>
      </c>
    </row>
    <row r="69" spans="2:11" x14ac:dyDescent="0.25">
      <c r="B69" s="75" t="s">
        <v>21</v>
      </c>
      <c r="C69" s="76"/>
      <c r="D69" s="76"/>
      <c r="E69" s="76"/>
      <c r="F69" s="76"/>
      <c r="G69" s="76"/>
      <c r="H69" s="76"/>
      <c r="I69" s="76"/>
      <c r="J69" s="77"/>
      <c r="K69" s="1">
        <f>K68/2</f>
        <v>29.714285714285719</v>
      </c>
    </row>
    <row r="70" spans="2:11" ht="140.25" x14ac:dyDescent="0.25">
      <c r="B70" s="173" t="s">
        <v>337</v>
      </c>
      <c r="C70" s="20" t="s">
        <v>333</v>
      </c>
      <c r="D70" s="21" t="s">
        <v>334</v>
      </c>
      <c r="E70" s="22">
        <v>8</v>
      </c>
      <c r="F70" s="22">
        <v>8</v>
      </c>
      <c r="G70" s="22">
        <f>F70/E70</f>
        <v>1</v>
      </c>
      <c r="H70" s="154">
        <f>100+166.7</f>
        <v>266.7</v>
      </c>
      <c r="I70" s="154">
        <f>H70</f>
        <v>266.7</v>
      </c>
      <c r="J70" s="22">
        <f>I70/H70</f>
        <v>1</v>
      </c>
      <c r="K70" s="22">
        <f>G70/J70</f>
        <v>1</v>
      </c>
    </row>
    <row r="71" spans="2:11" ht="89.25" x14ac:dyDescent="0.25">
      <c r="B71" s="101"/>
      <c r="C71" s="20" t="s">
        <v>133</v>
      </c>
      <c r="D71" s="21" t="s">
        <v>285</v>
      </c>
      <c r="E71" s="22">
        <v>3</v>
      </c>
      <c r="F71" s="22">
        <v>3</v>
      </c>
      <c r="G71" s="22">
        <f>F71/E71</f>
        <v>1</v>
      </c>
      <c r="H71" s="155"/>
      <c r="I71" s="155"/>
      <c r="J71" s="22">
        <f>H70/I70</f>
        <v>1</v>
      </c>
      <c r="K71" s="22">
        <f>G71/J71</f>
        <v>1</v>
      </c>
    </row>
    <row r="72" spans="2:11" ht="102" x14ac:dyDescent="0.25">
      <c r="B72" s="74"/>
      <c r="C72" s="20" t="s">
        <v>335</v>
      </c>
      <c r="D72" s="21" t="s">
        <v>19</v>
      </c>
      <c r="E72" s="22">
        <v>10</v>
      </c>
      <c r="F72" s="22">
        <v>10</v>
      </c>
      <c r="G72" s="22">
        <f>F72/E72</f>
        <v>1</v>
      </c>
      <c r="H72" s="155"/>
      <c r="I72" s="155"/>
      <c r="J72" s="22">
        <v>1</v>
      </c>
      <c r="K72" s="22">
        <f>G72/J72</f>
        <v>1</v>
      </c>
    </row>
    <row r="73" spans="2:11" x14ac:dyDescent="0.25">
      <c r="B73" s="75" t="s">
        <v>20</v>
      </c>
      <c r="C73" s="76"/>
      <c r="D73" s="76"/>
      <c r="E73" s="76"/>
      <c r="F73" s="76"/>
      <c r="G73" s="76"/>
      <c r="H73" s="76"/>
      <c r="I73" s="76"/>
      <c r="J73" s="77"/>
      <c r="K73" s="1">
        <f>K70+K71+K72</f>
        <v>3</v>
      </c>
    </row>
    <row r="74" spans="2:11" x14ac:dyDescent="0.25">
      <c r="B74" s="75" t="s">
        <v>21</v>
      </c>
      <c r="C74" s="76"/>
      <c r="D74" s="76"/>
      <c r="E74" s="76"/>
      <c r="F74" s="76"/>
      <c r="G74" s="76"/>
      <c r="H74" s="76"/>
      <c r="I74" s="76"/>
      <c r="J74" s="77"/>
      <c r="K74" s="2">
        <f>K73/3</f>
        <v>1</v>
      </c>
    </row>
    <row r="75" spans="2:11" ht="51" x14ac:dyDescent="0.25">
      <c r="B75" s="174" t="s">
        <v>336</v>
      </c>
      <c r="C75" s="24" t="s">
        <v>338</v>
      </c>
      <c r="D75" s="17" t="s">
        <v>285</v>
      </c>
      <c r="E75" s="6">
        <v>179</v>
      </c>
      <c r="F75" s="6">
        <v>186</v>
      </c>
      <c r="G75" s="6">
        <f t="shared" ref="G75:G82" si="4">F75/E75</f>
        <v>1.0391061452513966</v>
      </c>
      <c r="H75" s="80">
        <v>500</v>
      </c>
      <c r="I75" s="80">
        <v>500</v>
      </c>
      <c r="J75" s="6">
        <f>I75/H75</f>
        <v>1</v>
      </c>
      <c r="K75" s="6">
        <f t="shared" ref="K75:K83" si="5">G75/J75</f>
        <v>1.0391061452513966</v>
      </c>
    </row>
    <row r="76" spans="2:11" ht="38.25" x14ac:dyDescent="0.25">
      <c r="B76" s="175"/>
      <c r="C76" s="24" t="s">
        <v>339</v>
      </c>
      <c r="D76" s="17" t="s">
        <v>285</v>
      </c>
      <c r="E76" s="6">
        <v>260</v>
      </c>
      <c r="F76" s="6">
        <v>281</v>
      </c>
      <c r="G76" s="6">
        <f t="shared" si="4"/>
        <v>1.0807692307692307</v>
      </c>
      <c r="H76" s="81"/>
      <c r="I76" s="81"/>
      <c r="J76" s="6">
        <f>I75/H75</f>
        <v>1</v>
      </c>
      <c r="K76" s="6">
        <f t="shared" si="5"/>
        <v>1.0807692307692307</v>
      </c>
    </row>
    <row r="77" spans="2:11" ht="76.5" x14ac:dyDescent="0.25">
      <c r="B77" s="175"/>
      <c r="C77" s="24" t="s">
        <v>340</v>
      </c>
      <c r="D77" s="17" t="s">
        <v>334</v>
      </c>
      <c r="E77" s="6">
        <v>3990</v>
      </c>
      <c r="F77" s="6">
        <v>4897</v>
      </c>
      <c r="G77" s="6">
        <f t="shared" si="4"/>
        <v>1.2273182957393485</v>
      </c>
      <c r="H77" s="81"/>
      <c r="I77" s="81"/>
      <c r="J77" s="6">
        <f>I75/H75</f>
        <v>1</v>
      </c>
      <c r="K77" s="6">
        <f t="shared" si="5"/>
        <v>1.2273182957393485</v>
      </c>
    </row>
    <row r="78" spans="2:11" ht="63.75" x14ac:dyDescent="0.25">
      <c r="B78" s="175"/>
      <c r="C78" s="24" t="s">
        <v>341</v>
      </c>
      <c r="D78" s="17" t="s">
        <v>334</v>
      </c>
      <c r="E78" s="6">
        <v>10250</v>
      </c>
      <c r="F78" s="6">
        <v>12331</v>
      </c>
      <c r="G78" s="6">
        <f t="shared" si="4"/>
        <v>1.2030243902439024</v>
      </c>
      <c r="H78" s="82"/>
      <c r="I78" s="82"/>
      <c r="J78" s="6">
        <f>I75/H75</f>
        <v>1</v>
      </c>
      <c r="K78" s="6">
        <f t="shared" si="5"/>
        <v>1.2030243902439024</v>
      </c>
    </row>
    <row r="79" spans="2:11" ht="76.5" x14ac:dyDescent="0.25">
      <c r="B79" s="175"/>
      <c r="C79" s="24" t="s">
        <v>342</v>
      </c>
      <c r="D79" s="17" t="s">
        <v>285</v>
      </c>
      <c r="E79" s="6">
        <v>137</v>
      </c>
      <c r="F79" s="6">
        <v>137</v>
      </c>
      <c r="G79" s="6">
        <f t="shared" si="4"/>
        <v>1</v>
      </c>
      <c r="H79" s="80">
        <v>149.4</v>
      </c>
      <c r="I79" s="80">
        <v>149.4</v>
      </c>
      <c r="J79" s="6">
        <f t="shared" ref="J79" si="6">H79/I79</f>
        <v>1</v>
      </c>
      <c r="K79" s="6">
        <f t="shared" si="5"/>
        <v>1</v>
      </c>
    </row>
    <row r="80" spans="2:11" ht="51" x14ac:dyDescent="0.25">
      <c r="B80" s="175"/>
      <c r="C80" s="24" t="s">
        <v>343</v>
      </c>
      <c r="D80" s="17" t="s">
        <v>285</v>
      </c>
      <c r="E80" s="6">
        <v>279</v>
      </c>
      <c r="F80" s="6">
        <v>279</v>
      </c>
      <c r="G80" s="6">
        <f t="shared" si="4"/>
        <v>1</v>
      </c>
      <c r="H80" s="81"/>
      <c r="I80" s="81"/>
      <c r="J80" s="6">
        <f>I79/H79</f>
        <v>1</v>
      </c>
      <c r="K80" s="6">
        <f t="shared" si="5"/>
        <v>1</v>
      </c>
    </row>
    <row r="81" spans="2:11" ht="63.75" x14ac:dyDescent="0.25">
      <c r="B81" s="175"/>
      <c r="C81" s="24" t="s">
        <v>344</v>
      </c>
      <c r="D81" s="17" t="s">
        <v>285</v>
      </c>
      <c r="E81" s="6">
        <v>10</v>
      </c>
      <c r="F81" s="6">
        <v>10</v>
      </c>
      <c r="G81" s="6">
        <f t="shared" si="4"/>
        <v>1</v>
      </c>
      <c r="H81" s="81"/>
      <c r="I81" s="81"/>
      <c r="J81" s="6">
        <f>I79/H79</f>
        <v>1</v>
      </c>
      <c r="K81" s="6">
        <f t="shared" si="5"/>
        <v>1</v>
      </c>
    </row>
    <row r="82" spans="2:11" ht="38.25" x14ac:dyDescent="0.25">
      <c r="B82" s="175"/>
      <c r="C82" s="24" t="s">
        <v>345</v>
      </c>
      <c r="D82" s="17" t="s">
        <v>285</v>
      </c>
      <c r="E82" s="6">
        <v>13</v>
      </c>
      <c r="F82" s="6">
        <v>13</v>
      </c>
      <c r="G82" s="6">
        <f t="shared" si="4"/>
        <v>1</v>
      </c>
      <c r="H82" s="82"/>
      <c r="I82" s="82"/>
      <c r="J82" s="6">
        <f>I79/H79</f>
        <v>1</v>
      </c>
      <c r="K82" s="6">
        <f t="shared" si="5"/>
        <v>1</v>
      </c>
    </row>
    <row r="83" spans="2:11" ht="89.25" x14ac:dyDescent="0.25">
      <c r="B83" s="176"/>
      <c r="C83" s="24" t="s">
        <v>346</v>
      </c>
      <c r="D83" s="17" t="s">
        <v>19</v>
      </c>
      <c r="E83" s="6">
        <v>0</v>
      </c>
      <c r="F83" s="25">
        <v>50</v>
      </c>
      <c r="G83" s="6">
        <v>1</v>
      </c>
      <c r="H83" s="150" t="s">
        <v>57</v>
      </c>
      <c r="I83" s="158"/>
      <c r="J83" s="6">
        <v>1</v>
      </c>
      <c r="K83" s="6">
        <f t="shared" si="5"/>
        <v>1</v>
      </c>
    </row>
    <row r="84" spans="2:11" x14ac:dyDescent="0.25">
      <c r="B84" s="92" t="s">
        <v>20</v>
      </c>
      <c r="C84" s="93"/>
      <c r="D84" s="93"/>
      <c r="E84" s="93"/>
      <c r="F84" s="93"/>
      <c r="G84" s="93"/>
      <c r="H84" s="93"/>
      <c r="I84" s="93"/>
      <c r="J84" s="94"/>
      <c r="K84" s="7">
        <f>K75+K76+K77+K78+K79+K80+K81+K82+K83</f>
        <v>9.5502180620038786</v>
      </c>
    </row>
    <row r="85" spans="2:11" x14ac:dyDescent="0.25">
      <c r="B85" s="92" t="s">
        <v>21</v>
      </c>
      <c r="C85" s="93"/>
      <c r="D85" s="93"/>
      <c r="E85" s="93"/>
      <c r="F85" s="93"/>
      <c r="G85" s="93"/>
      <c r="H85" s="93"/>
      <c r="I85" s="93"/>
      <c r="J85" s="94"/>
      <c r="K85" s="7">
        <f>K84/9</f>
        <v>1.0611353402226531</v>
      </c>
    </row>
    <row r="86" spans="2:11" ht="51" x14ac:dyDescent="0.25">
      <c r="B86" s="174" t="s">
        <v>348</v>
      </c>
      <c r="C86" s="24" t="s">
        <v>349</v>
      </c>
      <c r="D86" s="17" t="s">
        <v>334</v>
      </c>
      <c r="E86" s="6">
        <v>410</v>
      </c>
      <c r="F86" s="6">
        <v>968</v>
      </c>
      <c r="G86" s="6">
        <f>F86/E86</f>
        <v>2.3609756097560974</v>
      </c>
      <c r="H86" s="6">
        <v>680.6</v>
      </c>
      <c r="I86" s="6">
        <v>680.6</v>
      </c>
      <c r="J86" s="6">
        <f>I86/H86</f>
        <v>1</v>
      </c>
      <c r="K86" s="6">
        <f>G86/J86</f>
        <v>2.3609756097560974</v>
      </c>
    </row>
    <row r="87" spans="2:11" ht="38.25" x14ac:dyDescent="0.25">
      <c r="B87" s="176"/>
      <c r="C87" s="24" t="s">
        <v>350</v>
      </c>
      <c r="D87" s="17" t="s">
        <v>285</v>
      </c>
      <c r="E87" s="6">
        <v>10</v>
      </c>
      <c r="F87" s="6">
        <v>10</v>
      </c>
      <c r="G87" s="6">
        <f>F87/E87</f>
        <v>1</v>
      </c>
      <c r="H87" s="6">
        <v>149.4</v>
      </c>
      <c r="I87" s="6">
        <v>149.4</v>
      </c>
      <c r="J87" s="6">
        <f>I87/H87</f>
        <v>1</v>
      </c>
      <c r="K87" s="6">
        <f>G87/J87</f>
        <v>1</v>
      </c>
    </row>
    <row r="88" spans="2:11" x14ac:dyDescent="0.25">
      <c r="B88" s="92" t="s">
        <v>20</v>
      </c>
      <c r="C88" s="93"/>
      <c r="D88" s="93"/>
      <c r="E88" s="93"/>
      <c r="F88" s="93"/>
      <c r="G88" s="93"/>
      <c r="H88" s="93"/>
      <c r="I88" s="93"/>
      <c r="J88" s="94"/>
      <c r="K88" s="7">
        <f>K86+K87</f>
        <v>3.3609756097560974</v>
      </c>
    </row>
    <row r="89" spans="2:11" x14ac:dyDescent="0.25">
      <c r="B89" s="92" t="s">
        <v>21</v>
      </c>
      <c r="C89" s="93"/>
      <c r="D89" s="93"/>
      <c r="E89" s="93"/>
      <c r="F89" s="93"/>
      <c r="G89" s="93"/>
      <c r="H89" s="93"/>
      <c r="I89" s="93"/>
      <c r="J89" s="94"/>
      <c r="K89" s="7">
        <f>K88/2</f>
        <v>1.6804878048780487</v>
      </c>
    </row>
    <row r="90" spans="2:11" ht="153" x14ac:dyDescent="0.25">
      <c r="B90" s="24" t="s">
        <v>351</v>
      </c>
      <c r="C90" s="24" t="s">
        <v>352</v>
      </c>
      <c r="D90" s="17" t="s">
        <v>334</v>
      </c>
      <c r="E90" s="150" t="s">
        <v>347</v>
      </c>
      <c r="F90" s="158"/>
      <c r="G90" s="6">
        <v>1</v>
      </c>
      <c r="H90" s="150" t="s">
        <v>57</v>
      </c>
      <c r="I90" s="158"/>
      <c r="J90" s="6">
        <v>1</v>
      </c>
      <c r="K90" s="6">
        <f>G90/J90</f>
        <v>1</v>
      </c>
    </row>
    <row r="91" spans="2:11" x14ac:dyDescent="0.25">
      <c r="B91" s="92" t="s">
        <v>20</v>
      </c>
      <c r="C91" s="93"/>
      <c r="D91" s="93"/>
      <c r="E91" s="93"/>
      <c r="F91" s="93"/>
      <c r="G91" s="93"/>
      <c r="H91" s="93"/>
      <c r="I91" s="93"/>
      <c r="J91" s="94"/>
      <c r="K91" s="7">
        <f>K90</f>
        <v>1</v>
      </c>
    </row>
    <row r="92" spans="2:11" x14ac:dyDescent="0.25">
      <c r="B92" s="92" t="s">
        <v>21</v>
      </c>
      <c r="C92" s="93"/>
      <c r="D92" s="93"/>
      <c r="E92" s="93"/>
      <c r="F92" s="93"/>
      <c r="G92" s="93"/>
      <c r="H92" s="93"/>
      <c r="I92" s="93"/>
      <c r="J92" s="94"/>
      <c r="K92" s="8">
        <f>K91/1</f>
        <v>1</v>
      </c>
    </row>
    <row r="93" spans="2:11" ht="37.5" customHeight="1" x14ac:dyDescent="0.25">
      <c r="B93" s="173" t="s">
        <v>353</v>
      </c>
      <c r="C93" s="20" t="s">
        <v>354</v>
      </c>
      <c r="D93" s="21" t="s">
        <v>19</v>
      </c>
      <c r="E93" s="22">
        <v>99</v>
      </c>
      <c r="F93" s="22">
        <v>99</v>
      </c>
      <c r="G93" s="22">
        <f>F93/E93</f>
        <v>1</v>
      </c>
      <c r="H93" s="95">
        <v>100</v>
      </c>
      <c r="I93" s="95">
        <v>0</v>
      </c>
      <c r="J93" s="86" t="s">
        <v>428</v>
      </c>
      <c r="K93" s="87"/>
    </row>
    <row r="94" spans="2:11" ht="51" x14ac:dyDescent="0.25">
      <c r="B94" s="74"/>
      <c r="C94" s="20" t="s">
        <v>355</v>
      </c>
      <c r="D94" s="21" t="s">
        <v>19</v>
      </c>
      <c r="E94" s="22">
        <v>100</v>
      </c>
      <c r="F94" s="22">
        <v>100</v>
      </c>
      <c r="G94" s="22">
        <f>F94/E94</f>
        <v>1</v>
      </c>
      <c r="H94" s="72"/>
      <c r="I94" s="72"/>
      <c r="J94" s="90"/>
      <c r="K94" s="91"/>
    </row>
    <row r="95" spans="2:11" x14ac:dyDescent="0.25">
      <c r="B95" s="75" t="s">
        <v>20</v>
      </c>
      <c r="C95" s="76"/>
      <c r="D95" s="76"/>
      <c r="E95" s="76"/>
      <c r="F95" s="76"/>
      <c r="G95" s="76"/>
      <c r="H95" s="76"/>
      <c r="I95" s="76"/>
      <c r="J95" s="77"/>
      <c r="K95" s="1">
        <v>1</v>
      </c>
    </row>
    <row r="96" spans="2:11" x14ac:dyDescent="0.25">
      <c r="B96" s="75" t="s">
        <v>21</v>
      </c>
      <c r="C96" s="76"/>
      <c r="D96" s="76"/>
      <c r="E96" s="76"/>
      <c r="F96" s="76"/>
      <c r="G96" s="76"/>
      <c r="H96" s="76"/>
      <c r="I96" s="76"/>
      <c r="J96" s="77"/>
      <c r="K96" s="1">
        <f>K95</f>
        <v>1</v>
      </c>
    </row>
  </sheetData>
  <mergeCells count="81">
    <mergeCell ref="B68:J68"/>
    <mergeCell ref="B69:J69"/>
    <mergeCell ref="H66:H67"/>
    <mergeCell ref="I66:I67"/>
    <mergeCell ref="J66:J67"/>
    <mergeCell ref="B59:B63"/>
    <mergeCell ref="B64:J64"/>
    <mergeCell ref="B65:J65"/>
    <mergeCell ref="H63:I63"/>
    <mergeCell ref="B66:B67"/>
    <mergeCell ref="H18:K18"/>
    <mergeCell ref="H23:K23"/>
    <mergeCell ref="B42:J42"/>
    <mergeCell ref="B26:B31"/>
    <mergeCell ref="B32:J32"/>
    <mergeCell ref="B33:J33"/>
    <mergeCell ref="B34:B36"/>
    <mergeCell ref="B37:J37"/>
    <mergeCell ref="B38:J38"/>
    <mergeCell ref="B39:K39"/>
    <mergeCell ref="B41:J41"/>
    <mergeCell ref="F26:K31"/>
    <mergeCell ref="H34:H36"/>
    <mergeCell ref="I34:I36"/>
    <mergeCell ref="B2:K2"/>
    <mergeCell ref="H6:H7"/>
    <mergeCell ref="I6:I7"/>
    <mergeCell ref="B43:B46"/>
    <mergeCell ref="B47:J47"/>
    <mergeCell ref="B12:J12"/>
    <mergeCell ref="B13:J13"/>
    <mergeCell ref="H8:H11"/>
    <mergeCell ref="I8:I11"/>
    <mergeCell ref="B6:B11"/>
    <mergeCell ref="B14:B23"/>
    <mergeCell ref="B24:J24"/>
    <mergeCell ref="B25:J25"/>
    <mergeCell ref="H19:H21"/>
    <mergeCell ref="I19:I21"/>
    <mergeCell ref="H14:I17"/>
    <mergeCell ref="H70:H72"/>
    <mergeCell ref="I70:I72"/>
    <mergeCell ref="B48:J48"/>
    <mergeCell ref="H44:I44"/>
    <mergeCell ref="H45:I45"/>
    <mergeCell ref="B49:B51"/>
    <mergeCell ref="B52:J52"/>
    <mergeCell ref="B53:J53"/>
    <mergeCell ref="B54:B56"/>
    <mergeCell ref="B57:J57"/>
    <mergeCell ref="H54:H56"/>
    <mergeCell ref="I54:I56"/>
    <mergeCell ref="H49:H51"/>
    <mergeCell ref="I49:I51"/>
    <mergeCell ref="J49:J51"/>
    <mergeCell ref="B58:J58"/>
    <mergeCell ref="B96:J96"/>
    <mergeCell ref="H93:H94"/>
    <mergeCell ref="I93:I94"/>
    <mergeCell ref="J93:K94"/>
    <mergeCell ref="B86:B87"/>
    <mergeCell ref="B88:J88"/>
    <mergeCell ref="B89:J89"/>
    <mergeCell ref="E90:F90"/>
    <mergeCell ref="H90:I90"/>
    <mergeCell ref="H46:I46"/>
    <mergeCell ref="B91:J91"/>
    <mergeCell ref="B92:J92"/>
    <mergeCell ref="B93:B94"/>
    <mergeCell ref="B95:J95"/>
    <mergeCell ref="B84:J84"/>
    <mergeCell ref="B85:J85"/>
    <mergeCell ref="H83:I83"/>
    <mergeCell ref="H79:H82"/>
    <mergeCell ref="I79:I82"/>
    <mergeCell ref="B70:B72"/>
    <mergeCell ref="B73:J73"/>
    <mergeCell ref="B74:J74"/>
    <mergeCell ref="B75:B83"/>
    <mergeCell ref="H75:H78"/>
    <mergeCell ref="I75:I78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Карталинский муниципальный райо</vt:lpstr>
      <vt:lpstr>Карталинское городское поселени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2018-04-10T10:49:29Z</dcterms:modified>
</cp:coreProperties>
</file>