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ЦП" sheetId="1" r:id="rId1"/>
    <sheet name="МЦП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64" i="2"/>
  <c r="J158"/>
  <c r="J154"/>
  <c r="I148"/>
  <c r="I146"/>
  <c r="I144"/>
  <c r="F148"/>
  <c r="J148" s="1"/>
  <c r="F147"/>
  <c r="J147" s="1"/>
  <c r="F146"/>
  <c r="J146" s="1"/>
  <c r="F145"/>
  <c r="J145" s="1"/>
  <c r="F144"/>
  <c r="J144" s="1"/>
  <c r="J149" s="1"/>
  <c r="J150" s="1"/>
  <c r="I26"/>
  <c r="F26"/>
  <c r="I21"/>
  <c r="I20"/>
  <c r="F199" i="1"/>
  <c r="J199" s="1"/>
  <c r="F198"/>
  <c r="J198" s="1"/>
  <c r="F197"/>
  <c r="J197" s="1"/>
  <c r="F196"/>
  <c r="J196" s="1"/>
  <c r="F195"/>
  <c r="F194"/>
  <c r="F192"/>
  <c r="E191"/>
  <c r="D191"/>
  <c r="F191" s="1"/>
  <c r="F190"/>
  <c r="I183"/>
  <c r="J195" s="1"/>
  <c r="I22" i="2"/>
  <c r="I25"/>
  <c r="I24"/>
  <c r="F25"/>
  <c r="J25" s="1"/>
  <c r="F24"/>
  <c r="J24" s="1"/>
  <c r="F23"/>
  <c r="J23" s="1"/>
  <c r="F22"/>
  <c r="J22" s="1"/>
  <c r="F21"/>
  <c r="J21" s="1"/>
  <c r="F20"/>
  <c r="J20" s="1"/>
  <c r="I141"/>
  <c r="F141"/>
  <c r="J141" s="1"/>
  <c r="J142" s="1"/>
  <c r="J143" s="1"/>
  <c r="I122"/>
  <c r="F122"/>
  <c r="I121"/>
  <c r="F121"/>
  <c r="I120"/>
  <c r="F120"/>
  <c r="I119"/>
  <c r="F119"/>
  <c r="J119" s="1"/>
  <c r="I118"/>
  <c r="F118"/>
  <c r="J118" s="1"/>
  <c r="I117"/>
  <c r="F117"/>
  <c r="J117" s="1"/>
  <c r="I133"/>
  <c r="H131"/>
  <c r="G131"/>
  <c r="I136"/>
  <c r="F136"/>
  <c r="J136" s="1"/>
  <c r="J139" s="1"/>
  <c r="F133"/>
  <c r="J133" s="1"/>
  <c r="F132"/>
  <c r="J132" s="1"/>
  <c r="F131"/>
  <c r="I128"/>
  <c r="F128"/>
  <c r="I127"/>
  <c r="F127"/>
  <c r="I126"/>
  <c r="F126"/>
  <c r="I125"/>
  <c r="F125"/>
  <c r="J125" s="1"/>
  <c r="I114"/>
  <c r="F114"/>
  <c r="I113"/>
  <c r="F113"/>
  <c r="I207" i="1"/>
  <c r="F210"/>
  <c r="F209"/>
  <c r="J209" s="1"/>
  <c r="F208"/>
  <c r="F207"/>
  <c r="J207" s="1"/>
  <c r="J202"/>
  <c r="I204"/>
  <c r="J204" s="1"/>
  <c r="I203"/>
  <c r="J203" s="1"/>
  <c r="I202"/>
  <c r="F188"/>
  <c r="J188" s="1"/>
  <c r="F186"/>
  <c r="F185"/>
  <c r="J185" s="1"/>
  <c r="F187"/>
  <c r="F184"/>
  <c r="J184" s="1"/>
  <c r="F183"/>
  <c r="J183" s="1"/>
  <c r="I178"/>
  <c r="I177"/>
  <c r="I176"/>
  <c r="I174"/>
  <c r="I172"/>
  <c r="I167"/>
  <c r="I165"/>
  <c r="I163"/>
  <c r="I158"/>
  <c r="F179"/>
  <c r="F178"/>
  <c r="J178" s="1"/>
  <c r="F177"/>
  <c r="J177" s="1"/>
  <c r="F176"/>
  <c r="J176" s="1"/>
  <c r="F175"/>
  <c r="J175" s="1"/>
  <c r="F174"/>
  <c r="J174" s="1"/>
  <c r="F173"/>
  <c r="F172"/>
  <c r="J172" s="1"/>
  <c r="F171"/>
  <c r="J171" s="1"/>
  <c r="F170"/>
  <c r="J170" s="1"/>
  <c r="F169"/>
  <c r="J169" s="1"/>
  <c r="F168"/>
  <c r="J168" s="1"/>
  <c r="F167"/>
  <c r="J167" s="1"/>
  <c r="F166"/>
  <c r="F165"/>
  <c r="F164"/>
  <c r="J164" s="1"/>
  <c r="F163"/>
  <c r="J163" s="1"/>
  <c r="F162"/>
  <c r="J162" s="1"/>
  <c r="F161"/>
  <c r="F160"/>
  <c r="J160" s="1"/>
  <c r="F159"/>
  <c r="F158"/>
  <c r="J158" s="1"/>
  <c r="F110" i="2"/>
  <c r="F109"/>
  <c r="F108"/>
  <c r="I107"/>
  <c r="F107"/>
  <c r="F155" i="1"/>
  <c r="I154"/>
  <c r="F154"/>
  <c r="F104" i="2"/>
  <c r="I103"/>
  <c r="F103"/>
  <c r="F100"/>
  <c r="F99"/>
  <c r="F98"/>
  <c r="I97"/>
  <c r="J100" s="1"/>
  <c r="F97"/>
  <c r="I94"/>
  <c r="F94"/>
  <c r="F87"/>
  <c r="J87" s="1"/>
  <c r="I86"/>
  <c r="F86"/>
  <c r="I85"/>
  <c r="F85"/>
  <c r="I84"/>
  <c r="J84" s="1"/>
  <c r="F84"/>
  <c r="I83"/>
  <c r="F83"/>
  <c r="I82"/>
  <c r="F82"/>
  <c r="I81"/>
  <c r="F81"/>
  <c r="I80"/>
  <c r="F80"/>
  <c r="I79"/>
  <c r="F79"/>
  <c r="I78"/>
  <c r="F78"/>
  <c r="I77"/>
  <c r="F77"/>
  <c r="F151" i="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I122"/>
  <c r="F122"/>
  <c r="I73" i="2"/>
  <c r="F73"/>
  <c r="I72"/>
  <c r="F72"/>
  <c r="I71"/>
  <c r="F71"/>
  <c r="I70"/>
  <c r="F70"/>
  <c r="I69"/>
  <c r="F69"/>
  <c r="I68"/>
  <c r="F68"/>
  <c r="I67"/>
  <c r="F67"/>
  <c r="I66"/>
  <c r="F66"/>
  <c r="F111" i="1"/>
  <c r="F117"/>
  <c r="F116"/>
  <c r="F115"/>
  <c r="F114"/>
  <c r="F113"/>
  <c r="F112"/>
  <c r="F110"/>
  <c r="F109"/>
  <c r="F108"/>
  <c r="F107"/>
  <c r="F106"/>
  <c r="F105"/>
  <c r="F104"/>
  <c r="F103"/>
  <c r="F102"/>
  <c r="F101"/>
  <c r="F100"/>
  <c r="F99"/>
  <c r="F98"/>
  <c r="F96"/>
  <c r="F95"/>
  <c r="I117"/>
  <c r="I116"/>
  <c r="I115"/>
  <c r="I114"/>
  <c r="I113"/>
  <c r="I112"/>
  <c r="I111"/>
  <c r="J111" s="1"/>
  <c r="I110"/>
  <c r="I109"/>
  <c r="I108"/>
  <c r="I107"/>
  <c r="I106"/>
  <c r="I105"/>
  <c r="I104"/>
  <c r="I103"/>
  <c r="I102"/>
  <c r="I101"/>
  <c r="I100"/>
  <c r="I99"/>
  <c r="I98"/>
  <c r="I97"/>
  <c r="J97" s="1"/>
  <c r="I96"/>
  <c r="J96" s="1"/>
  <c r="I95"/>
  <c r="I94"/>
  <c r="F94"/>
  <c r="I93"/>
  <c r="F93"/>
  <c r="F89"/>
  <c r="F88"/>
  <c r="F87"/>
  <c r="F86"/>
  <c r="F85"/>
  <c r="I84"/>
  <c r="I83"/>
  <c r="I82"/>
  <c r="I81"/>
  <c r="I80"/>
  <c r="J83"/>
  <c r="F84"/>
  <c r="J84" s="1"/>
  <c r="I89"/>
  <c r="I88"/>
  <c r="I87"/>
  <c r="I86"/>
  <c r="I85"/>
  <c r="F82"/>
  <c r="F80"/>
  <c r="F81"/>
  <c r="I77"/>
  <c r="F77"/>
  <c r="I76"/>
  <c r="F76"/>
  <c r="F73"/>
  <c r="F72"/>
  <c r="F71"/>
  <c r="I73"/>
  <c r="I72"/>
  <c r="I71"/>
  <c r="J71" s="1"/>
  <c r="I70"/>
  <c r="F70"/>
  <c r="F67"/>
  <c r="F66"/>
  <c r="F65"/>
  <c r="I67"/>
  <c r="I66"/>
  <c r="I65"/>
  <c r="J65" s="1"/>
  <c r="I64"/>
  <c r="F64"/>
  <c r="F63" i="2"/>
  <c r="J63" s="1"/>
  <c r="I62"/>
  <c r="F62"/>
  <c r="J62" s="1"/>
  <c r="F61"/>
  <c r="F60"/>
  <c r="J60" s="1"/>
  <c r="I59"/>
  <c r="F59"/>
  <c r="J59" s="1"/>
  <c r="F58"/>
  <c r="F57"/>
  <c r="F56"/>
  <c r="I55"/>
  <c r="F55"/>
  <c r="F52"/>
  <c r="F51"/>
  <c r="F50"/>
  <c r="I52"/>
  <c r="I51"/>
  <c r="J51" s="1"/>
  <c r="I50"/>
  <c r="I49"/>
  <c r="J49" s="1"/>
  <c r="F49"/>
  <c r="F46"/>
  <c r="F45"/>
  <c r="F44"/>
  <c r="F43"/>
  <c r="F42"/>
  <c r="F41"/>
  <c r="F40"/>
  <c r="F39"/>
  <c r="F38"/>
  <c r="I37"/>
  <c r="J46" s="1"/>
  <c r="F37"/>
  <c r="I34"/>
  <c r="F34"/>
  <c r="I33"/>
  <c r="J33" s="1"/>
  <c r="I32"/>
  <c r="F32"/>
  <c r="J32" s="1"/>
  <c r="I31"/>
  <c r="F31"/>
  <c r="J31" s="1"/>
  <c r="I30"/>
  <c r="F30"/>
  <c r="J30" s="1"/>
  <c r="F29"/>
  <c r="I29"/>
  <c r="I61" i="1"/>
  <c r="F61"/>
  <c r="I60"/>
  <c r="F60"/>
  <c r="I59"/>
  <c r="F59"/>
  <c r="J59" s="1"/>
  <c r="I58"/>
  <c r="F58"/>
  <c r="J58" s="1"/>
  <c r="I57"/>
  <c r="F57"/>
  <c r="J57" s="1"/>
  <c r="I56"/>
  <c r="F56"/>
  <c r="J56" s="1"/>
  <c r="I53"/>
  <c r="F53"/>
  <c r="J53" s="1"/>
  <c r="I52"/>
  <c r="F52"/>
  <c r="J52" s="1"/>
  <c r="J54" s="1"/>
  <c r="J55" s="1"/>
  <c r="F49"/>
  <c r="F48"/>
  <c r="F47"/>
  <c r="F46"/>
  <c r="F45"/>
  <c r="F44"/>
  <c r="F43"/>
  <c r="H42"/>
  <c r="I42" s="1"/>
  <c r="F42"/>
  <c r="I17" i="2"/>
  <c r="F17"/>
  <c r="I39" i="1"/>
  <c r="F39"/>
  <c r="I38"/>
  <c r="F38"/>
  <c r="I37"/>
  <c r="F37"/>
  <c r="I36"/>
  <c r="F36"/>
  <c r="I33"/>
  <c r="J33" s="1"/>
  <c r="F33"/>
  <c r="I32"/>
  <c r="J32" s="1"/>
  <c r="F32"/>
  <c r="I31"/>
  <c r="J31" s="1"/>
  <c r="F31"/>
  <c r="I30"/>
  <c r="J30" s="1"/>
  <c r="F30"/>
  <c r="I29"/>
  <c r="J29" s="1"/>
  <c r="F29"/>
  <c r="I28"/>
  <c r="J28" s="1"/>
  <c r="F28"/>
  <c r="I27"/>
  <c r="J27" s="1"/>
  <c r="F27"/>
  <c r="I26"/>
  <c r="J26" s="1"/>
  <c r="F26"/>
  <c r="I25"/>
  <c r="J25" s="1"/>
  <c r="F25"/>
  <c r="I24"/>
  <c r="J24" s="1"/>
  <c r="F24"/>
  <c r="I23"/>
  <c r="J23" s="1"/>
  <c r="F23"/>
  <c r="I22"/>
  <c r="J22" s="1"/>
  <c r="F22"/>
  <c r="I21"/>
  <c r="J21" s="1"/>
  <c r="F21"/>
  <c r="I20"/>
  <c r="J20" s="1"/>
  <c r="F20"/>
  <c r="I19"/>
  <c r="J19" s="1"/>
  <c r="F19"/>
  <c r="I18"/>
  <c r="J18" s="1"/>
  <c r="F18"/>
  <c r="I17"/>
  <c r="J17" s="1"/>
  <c r="F17"/>
  <c r="I16"/>
  <c r="J16" s="1"/>
  <c r="F16"/>
  <c r="I15"/>
  <c r="F15"/>
  <c r="I14"/>
  <c r="F14"/>
  <c r="I13"/>
  <c r="F13"/>
  <c r="I12"/>
  <c r="F12"/>
  <c r="I14" i="2"/>
  <c r="I13"/>
  <c r="F14"/>
  <c r="J14" s="1"/>
  <c r="F13"/>
  <c r="J13" s="1"/>
  <c r="I12"/>
  <c r="F12"/>
  <c r="I9"/>
  <c r="F9"/>
  <c r="I6"/>
  <c r="F6"/>
  <c r="I9" i="1"/>
  <c r="F9"/>
  <c r="I8"/>
  <c r="F8"/>
  <c r="I7"/>
  <c r="F7"/>
  <c r="J117" l="1"/>
  <c r="J208"/>
  <c r="J210"/>
  <c r="J190"/>
  <c r="J85" i="2"/>
  <c r="J86"/>
  <c r="J121"/>
  <c r="J55"/>
  <c r="J126"/>
  <c r="J26"/>
  <c r="J27" s="1"/>
  <c r="J28" s="1"/>
  <c r="J211" i="1"/>
  <c r="J212" s="1"/>
  <c r="J205"/>
  <c r="J206" s="1"/>
  <c r="J44"/>
  <c r="J46"/>
  <c r="J48"/>
  <c r="J191"/>
  <c r="J192"/>
  <c r="J194"/>
  <c r="J8"/>
  <c r="J9"/>
  <c r="J42"/>
  <c r="J50" s="1"/>
  <c r="J51" s="1"/>
  <c r="J43"/>
  <c r="J45"/>
  <c r="J47"/>
  <c r="J49"/>
  <c r="J66"/>
  <c r="J67"/>
  <c r="J155"/>
  <c r="J159"/>
  <c r="J180" s="1"/>
  <c r="J181" s="1"/>
  <c r="J161"/>
  <c r="J165"/>
  <c r="J173"/>
  <c r="J179"/>
  <c r="J187"/>
  <c r="J186"/>
  <c r="J200" s="1"/>
  <c r="J201" s="1"/>
  <c r="J56" i="2"/>
  <c r="J58"/>
  <c r="I131"/>
  <c r="J50"/>
  <c r="J57"/>
  <c r="J128"/>
  <c r="J120"/>
  <c r="J122"/>
  <c r="J38"/>
  <c r="J39"/>
  <c r="J40"/>
  <c r="J41"/>
  <c r="J42"/>
  <c r="J43"/>
  <c r="J44"/>
  <c r="J45"/>
  <c r="J98"/>
  <c r="J99"/>
  <c r="J12"/>
  <c r="J15" s="1"/>
  <c r="J16" s="1"/>
  <c r="J17"/>
  <c r="J18" s="1"/>
  <c r="J19" s="1"/>
  <c r="J29"/>
  <c r="J34"/>
  <c r="J37"/>
  <c r="J47" s="1"/>
  <c r="J48" s="1"/>
  <c r="J61"/>
  <c r="J64" s="1"/>
  <c r="J65" s="1"/>
  <c r="J77"/>
  <c r="J78"/>
  <c r="J79"/>
  <c r="J80"/>
  <c r="J83"/>
  <c r="J94"/>
  <c r="J95" s="1"/>
  <c r="J96" s="1"/>
  <c r="J97"/>
  <c r="J101" s="1"/>
  <c r="J102" s="1"/>
  <c r="J103"/>
  <c r="J104"/>
  <c r="J107"/>
  <c r="J113"/>
  <c r="J115" s="1"/>
  <c r="J116" s="1"/>
  <c r="J114"/>
  <c r="J127"/>
  <c r="J129" s="1"/>
  <c r="J130" s="1"/>
  <c r="J131"/>
  <c r="J123"/>
  <c r="J124" s="1"/>
  <c r="J35"/>
  <c r="J36" s="1"/>
  <c r="J108"/>
  <c r="J110"/>
  <c r="J52"/>
  <c r="J53" s="1"/>
  <c r="J54" s="1"/>
  <c r="J66"/>
  <c r="J67"/>
  <c r="J68"/>
  <c r="J69"/>
  <c r="J70"/>
  <c r="J71"/>
  <c r="J72"/>
  <c r="J73"/>
  <c r="J81"/>
  <c r="J82"/>
  <c r="J109"/>
  <c r="J134"/>
  <c r="J135" s="1"/>
  <c r="J36" i="1"/>
  <c r="J37"/>
  <c r="J38"/>
  <c r="J39"/>
  <c r="J60"/>
  <c r="J61"/>
  <c r="J64"/>
  <c r="J68" s="1"/>
  <c r="J69" s="1"/>
  <c r="J70"/>
  <c r="J76"/>
  <c r="J78" s="1"/>
  <c r="J79" s="1"/>
  <c r="J77"/>
  <c r="J87"/>
  <c r="J89"/>
  <c r="J95"/>
  <c r="J98"/>
  <c r="J166"/>
  <c r="J62"/>
  <c r="J63" s="1"/>
  <c r="J73"/>
  <c r="J82"/>
  <c r="J86"/>
  <c r="J88"/>
  <c r="J93"/>
  <c r="J94"/>
  <c r="J99"/>
  <c r="J101"/>
  <c r="J103"/>
  <c r="J105"/>
  <c r="J107"/>
  <c r="J109"/>
  <c r="J113"/>
  <c r="J115"/>
  <c r="J122"/>
  <c r="J154"/>
  <c r="J156" s="1"/>
  <c r="J157" s="1"/>
  <c r="J80"/>
  <c r="J12"/>
  <c r="J13"/>
  <c r="J14"/>
  <c r="J15"/>
  <c r="J34" s="1"/>
  <c r="J35" s="1"/>
  <c r="J72"/>
  <c r="J74" s="1"/>
  <c r="J75" s="1"/>
  <c r="J81"/>
  <c r="J85"/>
  <c r="J100"/>
  <c r="J102"/>
  <c r="J104"/>
  <c r="J106"/>
  <c r="J108"/>
  <c r="J110"/>
  <c r="J112"/>
  <c r="J114"/>
  <c r="J116"/>
  <c r="I123"/>
  <c r="J6" i="2"/>
  <c r="J7" s="1"/>
  <c r="J8" s="1"/>
  <c r="J9"/>
  <c r="J10" s="1"/>
  <c r="J11" s="1"/>
  <c r="J7" i="1"/>
  <c r="J10" s="1"/>
  <c r="J11" s="1"/>
  <c r="J92" i="2" l="1"/>
  <c r="J93" s="1"/>
  <c r="J111"/>
  <c r="J112" s="1"/>
  <c r="J105"/>
  <c r="J106" s="1"/>
  <c r="J74"/>
  <c r="J75" s="1"/>
  <c r="J119" i="1"/>
  <c r="J120" s="1"/>
  <c r="J40"/>
  <c r="J41" s="1"/>
  <c r="J90"/>
  <c r="J91" s="1"/>
  <c r="J123"/>
  <c r="I124"/>
  <c r="I125" l="1"/>
  <c r="J124"/>
  <c r="J125" l="1"/>
  <c r="I126"/>
  <c r="J126" l="1"/>
  <c r="I127"/>
  <c r="J127" l="1"/>
  <c r="I128"/>
  <c r="J128" l="1"/>
  <c r="I129"/>
  <c r="I130" l="1"/>
  <c r="J129"/>
  <c r="J130" l="1"/>
  <c r="I131"/>
  <c r="I132" l="1"/>
  <c r="J131"/>
  <c r="I133" l="1"/>
  <c r="J132"/>
  <c r="J133" l="1"/>
  <c r="I134"/>
  <c r="I135" l="1"/>
  <c r="J134"/>
  <c r="I136" l="1"/>
  <c r="J135"/>
  <c r="J136" l="1"/>
  <c r="I137"/>
  <c r="J137" l="1"/>
  <c r="I138"/>
  <c r="I139" l="1"/>
  <c r="J138"/>
  <c r="I140" l="1"/>
  <c r="J139"/>
  <c r="J140" l="1"/>
  <c r="I141"/>
  <c r="J141" l="1"/>
  <c r="I142"/>
  <c r="I143" l="1"/>
  <c r="J142"/>
  <c r="I144" l="1"/>
  <c r="J143"/>
  <c r="J144" l="1"/>
  <c r="I145"/>
  <c r="J145" l="1"/>
  <c r="I146"/>
  <c r="I147" l="1"/>
  <c r="J146"/>
  <c r="I148" l="1"/>
  <c r="J147"/>
  <c r="J148" l="1"/>
  <c r="I149"/>
  <c r="J149" l="1"/>
  <c r="I150"/>
  <c r="I151" l="1"/>
  <c r="J151" s="1"/>
  <c r="J150"/>
  <c r="J152" l="1"/>
  <c r="J153" s="1"/>
</calcChain>
</file>

<file path=xl/sharedStrings.xml><?xml version="1.0" encoding="utf-8"?>
<sst xmlns="http://schemas.openxmlformats.org/spreadsheetml/2006/main" count="748" uniqueCount="374">
  <si>
    <t>Ед.изм–ния</t>
  </si>
  <si>
    <t>Показатели</t>
  </si>
  <si>
    <t>План.</t>
  </si>
  <si>
    <t>Факт.</t>
  </si>
  <si>
    <t>Достижение план. индикатив. показаетлей ДИП (гр.5/гр.4)</t>
  </si>
  <si>
    <t>Фин–ние, тыс.руб.</t>
  </si>
  <si>
    <t>Целевая программа (исполнитель)</t>
  </si>
  <si>
    <t>Оценка полноты исп–ния бюджет. ср–в ПИБС (гр.8/гр.7)</t>
  </si>
  <si>
    <t>Оценка эф–ти исп–ния бюджет. Ср–в по мероприятиям программы (О) (гр.6/гр.9), баллы</t>
  </si>
  <si>
    <t>Индикативный показатель (отв. за испол–ние)</t>
  </si>
  <si>
    <t>Итоговый балл оценки эффективности использования бюджетных средств программы</t>
  </si>
  <si>
    <t>Сумма баллов оценки эффективности использования бюджетных средств</t>
  </si>
  <si>
    <t>%</t>
  </si>
  <si>
    <t>Отчёт эффективности оценки ведомственных программ Карталинского муниципального района за 2014 год</t>
  </si>
  <si>
    <t>Отчёт эффективности оценки муницпальных программ Карталинского муниципального района за 2014 год</t>
  </si>
  <si>
    <t>Обеспечение своевременности и высокого кач–ва предоставленной бух., фин.отчет–ти, отчет–ти по животноводству и растениеводству в Мин–во с/х Челябинской области, в фин.упр–ние КМР</t>
  </si>
  <si>
    <t>Мониторинг и анализ реал–ции долгосроч.программы Карталинского района "Развитие с/х и регулирование рынков с/х продукции, сырья и продовольствия КМР"</t>
  </si>
  <si>
    <t>Контроль за сроками исполнения поступивших в Управления документов</t>
  </si>
  <si>
    <t>V³ производства прод–ции с/х в хозяйствах всех категорий, V³ производства прод–ции растениеводства и животноводства, удельный вес прибыльных с/х орг–ций, проведение с/х конкурсов, соревнований</t>
  </si>
  <si>
    <t>Количество учащихся в ДЮСШ "Локомотив" КМР</t>
  </si>
  <si>
    <t>чел.</t>
  </si>
  <si>
    <t>Увеличение количества СМСП на тысячу ед.населения</t>
  </si>
  <si>
    <t>ед.</t>
  </si>
  <si>
    <t>Увеличение оборота малых предприятий</t>
  </si>
  <si>
    <t>Кол–во СМСП, которым оказана финансовая помощь</t>
  </si>
  <si>
    <t>Обеспечение предоставления мер соц.поддержки по оплате ЖКУ федеральным категориям льготников КМР</t>
  </si>
  <si>
    <t>Выплата инвалидам компенсаций страховых премий по договорам обязательного страхования гражданской ответсвенности владельцев транспортных средств</t>
  </si>
  <si>
    <t>Обеспечение мер соц.поддержки ветеранов труда и труженников тыла</t>
  </si>
  <si>
    <t>Обеспечение мер социальной поддержки гражданам, имеющим звание "Ветеран труда ЧО"</t>
  </si>
  <si>
    <t>Обеспечение мер социальной поддержки реабилитированных лиц и лиц, признанных пострадавшими от полит.репрессий</t>
  </si>
  <si>
    <t>Выплата ежемесячного пособия на ребенка</t>
  </si>
  <si>
    <t>Предоставление гражданам субсидий на оплату жилого помещения и коммунальных услуг</t>
  </si>
  <si>
    <t>Предоставление мер соц.поддержки граждан, работающих и проживающих в сел.насел.пунктах и рабочих поселках</t>
  </si>
  <si>
    <t>Предоставление гражданам, имеющим детей, единовременного социального пособия при рождении ребенка</t>
  </si>
  <si>
    <t>Обеспечение дополнительных мер соц.поддержки многодетных семей</t>
  </si>
  <si>
    <t>Выплата приемным родителям на содержание приемных детей</t>
  </si>
  <si>
    <t>Возмещение стоимости услуг по погребению и выплата социального пособия на погребение</t>
  </si>
  <si>
    <t>Выплаты по льготам местного бюджета</t>
  </si>
  <si>
    <t>Предоставление доп.мер соц.защиты ветеранов в ЧО</t>
  </si>
  <si>
    <t>Доплаты к трудовым пенсиям мун.служащим, перешедшим на пенсию по старости</t>
  </si>
  <si>
    <t>Компенсация расходов на оплату жилых помещений и коммунальных услуг "Соц.поддержка ветеранов в ЧО"</t>
  </si>
  <si>
    <t>Уплата налога на им-во орг-ций, земельного и транспортного налога</t>
  </si>
  <si>
    <t>Расходы за счет ср–в мест.бюджета</t>
  </si>
  <si>
    <t>Реал–ция полномочий РФ на выплату гос.пособий лицам неподлежащим обяз.соц.стр–нию</t>
  </si>
  <si>
    <t>Ежемесчное пособие от 1,5 до 3 лет</t>
  </si>
  <si>
    <t>Обеспечение мероприятий гражданам покинувшим Украину</t>
  </si>
  <si>
    <t>Финансовая помощь на ремонт жилых помещений гражданам, пострадавшим в ЧС</t>
  </si>
  <si>
    <t>Предоставление гражданам субсидий на оплату жилого помещения и коммунальных услуг (содержание отдела субсидий)</t>
  </si>
  <si>
    <t>Расходы за счет субсидии местным бюджетам на орг–цию работы органов УСЗН муниципальных образований (содержание УСЗН)</t>
  </si>
  <si>
    <t>Орг–ция и осущ–ние дея–ти по опеке и попечительству (содержание отдела опеки и попечительства)</t>
  </si>
  <si>
    <t>Мероприятия</t>
  </si>
  <si>
    <t>Мероприятия по разработке проектов планов работы Собрания депутатов</t>
  </si>
  <si>
    <t>Орг., правовое, инфо обеспечение заседаний Собрания депутатов</t>
  </si>
  <si>
    <t>Осуществление антикоррупционной экспертизы НПА, издаваемых Собранием депутатов при мониторинге их применения</t>
  </si>
  <si>
    <t>Осущ–ние орг.-технического сопровождения подготовки к рассмотрению и выпуску НПА Собрания депутатов</t>
  </si>
  <si>
    <t>Осущ–ние орг–ции контроля и проверки исполнения НПА Собрания депутатов, принятие н.мер по их реализации</t>
  </si>
  <si>
    <t>Распространение официальной ифнормации о дея–ти Собрания депутатов &lt;…&gt; представление в Правительство ЧО копий НПА для включения в региональный регистр</t>
  </si>
  <si>
    <t>Прием избирателей, в т.ч.депутатами Собрания; анализ х–ра и содержания обращения граждан</t>
  </si>
  <si>
    <t>Осущ–ние ма–технич.обеспечения Собрания депутатов, расходование ср–в в соотв.с выделенными ассигнованиями, орг–ция бух.учета и отчетности</t>
  </si>
  <si>
    <t>Кол–во участников спортивно–массовых мероприятий</t>
  </si>
  <si>
    <t>Кол–во потребителей доп.обр–х услуг физкультурно–спортивной направленности</t>
  </si>
  <si>
    <t>Кол–во посещений (МУ ЦБС)</t>
  </si>
  <si>
    <t>Кол–во обучающихся (ДШИ)</t>
  </si>
  <si>
    <t>Кол–во участников кружковой деятельности (МУ МДК Россия)</t>
  </si>
  <si>
    <t>Кол–во методических дней (МУ РОМЦ)</t>
  </si>
  <si>
    <t>Кол–во посетителей и выставок (МУ ИКР)</t>
  </si>
  <si>
    <t>Выполнение ф–ций в рамках полномочия УДКСМ</t>
  </si>
  <si>
    <t>Уровень пожарной безопасности мун.обр–х учреждений</t>
  </si>
  <si>
    <t>Удельный вес учреждений, оснащенных системой видеонаблюдения</t>
  </si>
  <si>
    <t>Удельный вес учреждений, с ограждением по периметру</t>
  </si>
  <si>
    <t>Уровень травматизма в обр–х учреждениях</t>
  </si>
  <si>
    <t>Образовательные учреждения, нуждающиеся в ремонте</t>
  </si>
  <si>
    <t>Уровень безопасности перевозки обучающихся</t>
  </si>
  <si>
    <t>Приобретение технологического оборудования и посуды для лагерей дневного пребывания</t>
  </si>
  <si>
    <t>Вакцинация сотрудников пище блока</t>
  </si>
  <si>
    <t>Оздоровление в загородных лагерях</t>
  </si>
  <si>
    <t>Деятельность лагерей с дневным пребыванием детей &lt;…&gt;</t>
  </si>
  <si>
    <t>Аккарицидная обработка территорий летних площадок &lt;…&gt;</t>
  </si>
  <si>
    <t>Соревнования ЮИД</t>
  </si>
  <si>
    <t>Подвоз детей в загородные лагеря</t>
  </si>
  <si>
    <t>Военно–полевые сборы</t>
  </si>
  <si>
    <t>Турслеты, экспедиции</t>
  </si>
  <si>
    <t>Трудоустройство несовершеннолетних</t>
  </si>
  <si>
    <t>Кол–во вновь введенных мест в дошкольных учреждениях КМР</t>
  </si>
  <si>
    <t>шт.</t>
  </si>
  <si>
    <t>Охват детей дошкольного возраста дошкольным образованием</t>
  </si>
  <si>
    <t>Количество мест в учреждениях для детей дошкольного возраста на тыс.детей в возрасте от 1 до 7</t>
  </si>
  <si>
    <t>Количество детей, посещающих группы социальной помощи</t>
  </si>
  <si>
    <t>Кол–во обучающихся в обр–х учреждениях, отвечающих современным требованиям &lt;…&gt;</t>
  </si>
  <si>
    <t>Кол–во базов.обр–х учреждений, оснащенных оборудованием для кабинетов &lt;…&gt; в соотв.с уст–м перечнем оборудования &lt;…&gt;</t>
  </si>
  <si>
    <t>Кол–во общеобр.-х учреждений, располагающих автоматизированными рабочими местами учителя &lt;…&gt;</t>
  </si>
  <si>
    <t>Кол–во аккредитованных муниципальных учреждений</t>
  </si>
  <si>
    <t>Кол–во учащихся средних общеобр–х учреждений на один ПК</t>
  </si>
  <si>
    <t>Кол–во уроков, пропущенных учащимися общеобр–х учреждений &lt;…&gt;</t>
  </si>
  <si>
    <t>Кол–во педагогических раб–ков &lt;…&gt; имеющих высш.квалификационную категорию</t>
  </si>
  <si>
    <t>Участники третьего (областного) этапа Всероссийской олимпиады школьников (9–11 класс) &lt;…&gt;</t>
  </si>
  <si>
    <t>Кол–во педагогических работников в возрасте до 30 лет &lt;…&gt;</t>
  </si>
  <si>
    <t>Охват детей дошкольным образованием</t>
  </si>
  <si>
    <t>Доля учащихся, завершивших образование данного уровня в прошедшем учебном году</t>
  </si>
  <si>
    <t>Удельный вес детей I и II групп здоровья в общей численности учащихся общеобразовательных учреждений</t>
  </si>
  <si>
    <t>Охват детей и подростков программами доп обр–ния &lt;…&gt;</t>
  </si>
  <si>
    <t>Кол–во сотрудников КСП КМР, прошедших ежегодное обучение по обр–м программам повышения квалификации</t>
  </si>
  <si>
    <t>Кол–во проведенных проверок за соблюдением уст–ного порядка упр–ния и распоряжения им–вом в собсьв–ти муниципального образования</t>
  </si>
  <si>
    <t>Внешние проверки годовой отчетности главных распорядителей бюджетных средств</t>
  </si>
  <si>
    <t>Кол–во экспертных заключений на поступившие проекты решений &lt;…&gt;</t>
  </si>
  <si>
    <t>Кол–во соц.услуг, предоставляемых пожилым и инвалидам</t>
  </si>
  <si>
    <t>Общее число граждан, получивших услуги в учреждении социального обслуживания</t>
  </si>
  <si>
    <t>Кол–во ликвидированных несанкционированных свалок ТКО</t>
  </si>
  <si>
    <t>Кол–во выданных предписаний по факту нарушения природоохранного законодательства</t>
  </si>
  <si>
    <t>Доля выполненных предписаний</t>
  </si>
  <si>
    <t>процент</t>
  </si>
  <si>
    <t>Кол–во составленных протоколов</t>
  </si>
  <si>
    <t>Кол–во проведенных мероприятий, направленных на экологическое воспитание и пропаганду знаний среди учащихся</t>
  </si>
  <si>
    <t>Кол–во статей, опубликованных в СМИ</t>
  </si>
  <si>
    <t>Кол–во проведенных консультаций по вопросам экологии, охраны и природоопользования</t>
  </si>
  <si>
    <t>Кол–во согласованных актов выбора земельных участков</t>
  </si>
  <si>
    <t>Кол–во согласованных планов природоохранных мероприятий</t>
  </si>
  <si>
    <t>Доля исполненных планов природоохранных мероприятий</t>
  </si>
  <si>
    <t>Архивный отдел</t>
  </si>
  <si>
    <t>Кол–во документов принятых на хранение</t>
  </si>
  <si>
    <t>Кол–во выданных справок</t>
  </si>
  <si>
    <t>Доля справок в электронном виде от общего числа</t>
  </si>
  <si>
    <t>Отдел юридической и кадровой работы</t>
  </si>
  <si>
    <t>Доля проектов МПА, по которым проведена экспертиза</t>
  </si>
  <si>
    <t>Кол–во мун.служащих, предоставивших неполные / недостоверные сведения</t>
  </si>
  <si>
    <t>Наличие сформированного резерва</t>
  </si>
  <si>
    <t>Да – 1, нет – 0</t>
  </si>
  <si>
    <t>Отдел муниципальных закупок</t>
  </si>
  <si>
    <t>Кол–во размещенных заказов</t>
  </si>
  <si>
    <t>Экономия бюджетных ср–в</t>
  </si>
  <si>
    <t>т.р.</t>
  </si>
  <si>
    <t>Отдел по бухгалтерскому учёту и отчётности</t>
  </si>
  <si>
    <t>Освоение выделенных субвенций за отчётный период</t>
  </si>
  <si>
    <t>Доля исполнения бюджетных назначений к плану</t>
  </si>
  <si>
    <t>Доля расходов бюджетных ср–в, охваченных МП и ВЦП</t>
  </si>
  <si>
    <t>Предоставление отчетов в срок</t>
  </si>
  <si>
    <t>Отдел организационно–контрольной работы и делопроизводства</t>
  </si>
  <si>
    <t>Доля опубликованных актов от общего числа принятых</t>
  </si>
  <si>
    <t>Кол–во рассмотренных обращений граждан</t>
  </si>
  <si>
    <t>Кол–во рассмотренных обращений юр.лиц</t>
  </si>
  <si>
    <t>Время рассмотрения обращений</t>
  </si>
  <si>
    <t>Дни</t>
  </si>
  <si>
    <t>Зарегистрировано НПА администрации КМР</t>
  </si>
  <si>
    <t>Отдел ГО и ЧС</t>
  </si>
  <si>
    <t>Организация &lt;…&gt; подготовки &lt;…&gt; к действиям ЧС и по вопросам ГО</t>
  </si>
  <si>
    <t>Время реагирования на поступивший сигнал</t>
  </si>
  <si>
    <t>мин.</t>
  </si>
  <si>
    <t>Формирование резерва ма ср–в для проведения мероприятий ЧС</t>
  </si>
  <si>
    <t>Доля мун учр–ний, соотв–х нормам пожарной безоп–ти</t>
  </si>
  <si>
    <t>Отдел по мобилизационной работе и бронированию граждан</t>
  </si>
  <si>
    <t>Кол–во орг–ций, стоящих на учете</t>
  </si>
  <si>
    <t>Кол–во проведенных заседаний</t>
  </si>
  <si>
    <t>Отдел ЗАГС</t>
  </si>
  <si>
    <t>Кол–во зарегистрированных актов</t>
  </si>
  <si>
    <t>Кол–во межвед услуг, оказанных в электронном виде</t>
  </si>
  <si>
    <t>Кол–во распространённых памяток и буклетов по вопросам безопасности жизнедеятельности среди населения</t>
  </si>
  <si>
    <t>Кол–во уголков гражданской обороны и безопасности жизнедеятельности</t>
  </si>
  <si>
    <t>Соверш–ние системы вызова экстренных оперативных служб по номеру 112, доведение до необходимых требований</t>
  </si>
  <si>
    <t>Ремонт стационарной проводной линии связи органа повседневного упр–ния КМР (ЕДДС КМР) &lt;…&gt;</t>
  </si>
  <si>
    <t>Приобретение копировального аппарата для нужд ЕДДС КМР</t>
  </si>
  <si>
    <t>Обеспечение специалистов ЕДДС КМР единой формой одежды утвержденного образца</t>
  </si>
  <si>
    <t>Ремонт линии связи мини–АТС &lt;…&gt;</t>
  </si>
  <si>
    <t>Приобретение и установка аналогового GSN–шлюза на рабочем месте ЕДДС КМР</t>
  </si>
  <si>
    <t>Отдел архитектруры</t>
  </si>
  <si>
    <t>Выдача градостроительныъ планов на земляные участки</t>
  </si>
  <si>
    <t>Выдача градостроительных заключений на земояные участки</t>
  </si>
  <si>
    <t>Подготовка актов межведомственных комиссий</t>
  </si>
  <si>
    <t>Кол–во выданных справок в соотв.с поступающими запросами о переводе/отказе в переводе жилого помещения в нежилое &lt;…&gt;</t>
  </si>
  <si>
    <t>Кол–во выданных справок в соотв.с поступающими запросами на стр–во объектов кап.стр–ва</t>
  </si>
  <si>
    <t>Кол–во выданых справок в соотв.с поступающими запросами на градостр.планы земел.участков</t>
  </si>
  <si>
    <t>Кол–во выданных справок в соотв.с поступающими запросами на ввод объекта в эксплуатацию</t>
  </si>
  <si>
    <t>Кол–во выданых справок в соотв.с поступающими запросами на согласование переустройства / перепланировки &lt;…&gt;</t>
  </si>
  <si>
    <t>Кол–во выданных постановлений &lt;…&gt; на присвоение наименований улицам &lt;…&gt;</t>
  </si>
  <si>
    <t>Кол–во выданных справок &lt;..&gt; на установку рекламных конструкций</t>
  </si>
  <si>
    <t>Кол–во утверждённых схем размещения зем.участков &lt;…&gt;</t>
  </si>
  <si>
    <t>Кол–во выданных актов освидетельствования в проведении основ.работ &lt;…&gt;</t>
  </si>
  <si>
    <t>Кол–во согласованных разрешений на основ.виды природопользования &lt;…&gt;</t>
  </si>
  <si>
    <t>Отдел жилищно–коммунального хозяйства</t>
  </si>
  <si>
    <t>Контроль за ресурсоснабжающими организациями</t>
  </si>
  <si>
    <t>Кол–во выданных разрешений на перевозки пассажиров и багажа</t>
  </si>
  <si>
    <t>Отбор подрядчиков на конкурсной основе и заключение с ними договоров на выполнение работ</t>
  </si>
  <si>
    <t>Подписание паспорта готовности жилищного фонда</t>
  </si>
  <si>
    <t>Подготовка заключений межведомственных комиссий</t>
  </si>
  <si>
    <t>Предоставление отчётов в срок</t>
  </si>
  <si>
    <t>Подготовка мероприятий по организации учёта, ведению и хранению &lt;…&gt; док–ции согласно Указу Президента &lt;…&gt;</t>
  </si>
  <si>
    <t>Подготовка мероприятий по орг–ции учета, ведению и хранению учетных дел &lt;…&gt; пред–х Федеральным Законом</t>
  </si>
  <si>
    <t>Подготовка мероприятий по орг–ции учета, ведению и хранению учетных дел &lt;…&gt; в соотв.с мун.программами</t>
  </si>
  <si>
    <t>Кол–во оказанных консультаций гражданам</t>
  </si>
  <si>
    <t>Проведение жилищно–бытовой комиссии по мере подачи док–тов</t>
  </si>
  <si>
    <t>Экономист</t>
  </si>
  <si>
    <t>Подготовка расчётов годового объёма потребления топл.-энергетич.ресурсов &lt;…&gt;</t>
  </si>
  <si>
    <t>Кол–во проверок расчета бюджетных средств &lt;…&gt;</t>
  </si>
  <si>
    <t>Бухгалтер</t>
  </si>
  <si>
    <t>Освоение выделенных бюджет.ср–в за отчётный период</t>
  </si>
  <si>
    <t>Освоение бюджет.ср–в, охваченных мун.и вед.программами</t>
  </si>
  <si>
    <t>Предоставление бух., нал., стат.отчётности в срок</t>
  </si>
  <si>
    <t>Модернизация объектов коммунальной инфраструктуры</t>
  </si>
  <si>
    <t>Приобретение и поставка водопровод.труб на ремонт мун.сетей водоснабжения</t>
  </si>
  <si>
    <t>м.</t>
  </si>
  <si>
    <t>Газоснабжение жилых домов в пер.Железнодорожный п.Центральный</t>
  </si>
  <si>
    <t>п.Некрасово, КМР, газопровод высокого давления, ГРПБ</t>
  </si>
  <si>
    <t>п.Варшавка, КМР, газопровод высокого давления и ГРП.</t>
  </si>
  <si>
    <t>Надземный газопровод низкого давления, п.Сухореченский</t>
  </si>
  <si>
    <t>Газоснабжение жилых домов, с.Новониколаевка</t>
  </si>
  <si>
    <t>Газоснабжение микрорайона "Западный" в г.Карталы</t>
  </si>
  <si>
    <t>Разводящие газовые сети, п.Снежный</t>
  </si>
  <si>
    <t>Кап.ремонт тепловых сетей в г.Карталы</t>
  </si>
  <si>
    <t>Оказание молодым семьям гос.поддержки для улучшения жилищных условий</t>
  </si>
  <si>
    <t>Предоставление соц.выплат молодым семьям и приобретение ими жилых помещений</t>
  </si>
  <si>
    <t>Подготовка земельных участков для освоения в целях жилищного строительства</t>
  </si>
  <si>
    <t>Корректировка ген.плана города Карталы</t>
  </si>
  <si>
    <r>
      <t>м</t>
    </r>
    <r>
      <rPr>
        <sz val="11"/>
        <color theme="1"/>
        <rFont val="Calibri"/>
        <family val="2"/>
        <charset val="204"/>
      </rPr>
      <t>²</t>
    </r>
  </si>
  <si>
    <t>Подготовка и выдача градостроительных планов земельных участков на территории района</t>
  </si>
  <si>
    <t>–</t>
  </si>
  <si>
    <t>Развитие системы ипотечного жилищного кредитования</t>
  </si>
  <si>
    <t>Орг–ция списка граждан, нужд–ся в улучшении жил.условий</t>
  </si>
  <si>
    <t>Бюджетные средства не выделялись и не направлялись исходя из условий подпрограммы.</t>
  </si>
  <si>
    <t>Мероприятия по переселению граждан из жилищ.фонда, признанного непригодным для проживания</t>
  </si>
  <si>
    <t>Составление реестра жилищного фонда, признанного непригодным для проживания</t>
  </si>
  <si>
    <t>Организация учёта молодых учителей, нуждающихся в жилых помещениях</t>
  </si>
  <si>
    <t>Приобретение фронтального погрузчика</t>
  </si>
  <si>
    <t>Кол–во оформленного бесхозяйного им–ва в собств–ть КМР</t>
  </si>
  <si>
    <t>Кол–во закл–х договоров аренды мун.им–ва</t>
  </si>
  <si>
    <t>Кол–во закл–х договоров аренды зем.уч–ков</t>
  </si>
  <si>
    <t>Кол–во приватизированных объектов мун.собств–ти КМР</t>
  </si>
  <si>
    <t>приобретение 2–х комнатной квартиры</t>
  </si>
  <si>
    <t>приобретение 1–комнатной квартиры</t>
  </si>
  <si>
    <t>Кол–во детей, получивших квартиры</t>
  </si>
  <si>
    <t>Доля освоенных ср–в, выделенных на приобретение квартир</t>
  </si>
  <si>
    <t>Кол–во мун.служащих, прошедших обучение</t>
  </si>
  <si>
    <t>Кол–во мун.служащих, прошедших обучение от общего кол–ва мун.служащих в районе</t>
  </si>
  <si>
    <t>Наличие необходимого кол–во НПА, регулирующих вопросы мун.службы &lt;…&gt;</t>
  </si>
  <si>
    <t>Степень соответсвия НПА по вопросам мун.службы закон–ву РФ и ЧО &lt;…&gt;</t>
  </si>
  <si>
    <t>Объём расходных обязательств, учтенных в реестре расходных обязательств к общему объёму</t>
  </si>
  <si>
    <t>Доля полученых областных ср–в</t>
  </si>
  <si>
    <t>Доля расходов бюджета мун.р–на, формируемых в рамках ЦП, в общем объёме расходов бюджета</t>
  </si>
  <si>
    <t>Доля субъектов бюджетного планирования КМР, предоставивших доклады к рассмотрению &lt;..&gt;</t>
  </si>
  <si>
    <t xml:space="preserve">Доля расходов бюджета мун.р–на в составе мун.заданий </t>
  </si>
  <si>
    <t>Отношение недопоступления местных налогов от предоставления льгот к общему объёму налогов</t>
  </si>
  <si>
    <t>Отношение резервов по налоговым и неналоговым доходам местных бюджетов</t>
  </si>
  <si>
    <t>Уровень исполнения налоговых обязательств</t>
  </si>
  <si>
    <t>Доля расходов на обслуживание и погашение мун.долга КМР</t>
  </si>
  <si>
    <t>Соблюдение установленных закон–вом сроков утверждения сводной бюджетной росписи бюджета мун.р–на на очередной финансовый год</t>
  </si>
  <si>
    <t>Превышение кассовых выплат над лимитами бюджетных обязательств</t>
  </si>
  <si>
    <t>Доля главных распорядителей, получателей ср–в бюджета мун.р–на &lt;…&gt;</t>
  </si>
  <si>
    <t>Своевременность проведения расчетов по обязательствам получателей и распорядителей &lt;…&gt;</t>
  </si>
  <si>
    <t>Соблюдение срока проведения расчетов получателями средств бюджета выписки из лицевых счетов открытх в Фин.Упр–нии КМР</t>
  </si>
  <si>
    <t>Доля главных распорядителей ср–в бюджета и мун.обр–ний р–на предоставивших отч–ть в соотв.с уст–ным сроком</t>
  </si>
  <si>
    <t>Доля главных распорядителей ср–в бюджета и мун.обр–ний р–на предоставивших кач–ную отчетность</t>
  </si>
  <si>
    <t>Открытость показаетлей бюджета мун.р–на на стадиях его рассмотрения &lt;…&gt;</t>
  </si>
  <si>
    <t>Соблюдение требований по срокам размещения информационных материалов о дея–ти Фин.Упр–ния КМР на оф.сайте и в СМИ</t>
  </si>
  <si>
    <t>Уровень автоматизации ф–ций Фин.Упр–ния КМР по осущ–нию бюджет.процесса</t>
  </si>
  <si>
    <t>Доля уполномоченных лиц главных распорядителей и получателей ср–в, получивших сертификаты ЭЦП</t>
  </si>
  <si>
    <t>Доля муниципальных служащих успешно прошедших аттестацию</t>
  </si>
  <si>
    <t>Своевременное приобретение товаров, работ и услуг для нужд Фин.упр–ния КМР</t>
  </si>
  <si>
    <t>Проведение тех.инвентаризации объектов</t>
  </si>
  <si>
    <t>Заказ оценки на муницпальное имущество</t>
  </si>
  <si>
    <t xml:space="preserve">Оформленпие документации для организации и проведения аукционов по продаже права на заключение договоров аренды </t>
  </si>
  <si>
    <t>Предоставление в безвозмедное пользование муниципального имущества</t>
  </si>
  <si>
    <t>Контроль за своевременным поступлением в бюджет доходов от сдачи в аренду им–ва, находящегося в оперативном упр–нии</t>
  </si>
  <si>
    <t>Контроль за своевременным поступлением в бюджет района доходов, от использования имущества, находящегося в мун.собственности</t>
  </si>
  <si>
    <t>Контроль за своевременным поступлением в бюджет доходов от приватизации им–ва</t>
  </si>
  <si>
    <t>Заказ оценки на земельные участки</t>
  </si>
  <si>
    <t>Оформление док–ции для орг–ции и проведения аукционов &lt;…&gt;</t>
  </si>
  <si>
    <t>Контроль за своевременным поступлением в бюджет доходов, получаемых в виде арендной платы за земельные &lt;…&gt;</t>
  </si>
  <si>
    <t>Подготовка документов на аренду, субаренду, закрепление им–ва за МУПами на праве хоз.ведения</t>
  </si>
  <si>
    <t>Организация мониторинга и анализ эффективности</t>
  </si>
  <si>
    <t>Общее кол–во направленных претензий</t>
  </si>
  <si>
    <t>Общее кол–во судебных дел</t>
  </si>
  <si>
    <t>Предоставление выписок из реестра муниципальной собственности</t>
  </si>
  <si>
    <t>Регистрация прав на объекты недвижимости</t>
  </si>
  <si>
    <t>Доля просроченной кредиторской задолженности по выплате заработной платы работникам муниципальных учреждений в расходах консолидированного бюджета поселений</t>
  </si>
  <si>
    <t>Отсутствие просроченной кредиторской задолженности по другим направлениям расходов</t>
  </si>
  <si>
    <t>Удельный вес поселений, охваченных системой мониторинга исполнения бюджетов поселений</t>
  </si>
  <si>
    <t>Наличие утвержденной методики распределения дотаций на выравнивание бюджетной обеспеченности поселений</t>
  </si>
  <si>
    <t>Согласование с органами местного самоуправление с органами местного самоуправлекния исходных данных для расчетов по распределению ср–в &lt;…&gt;</t>
  </si>
  <si>
    <t>Информационная доступность расчетов по распределению ср–в местного бюджета, направляемых на выравнивание бюджетной обеспечеености поселений</t>
  </si>
  <si>
    <t>Величина разрыва в уровне расчётной бюджетной обеспеченности между обеспеченным и менее обеспеченным поселением после выравния</t>
  </si>
  <si>
    <t>&lt; 2,4 - 1, &gt;2,4 - 0</t>
  </si>
  <si>
    <t>Установка информационных баннеров</t>
  </si>
  <si>
    <t>Приобретение экспресс–тестов для проведения экспертиз</t>
  </si>
  <si>
    <t>Оказание адресной социальной помощи малообеспеченным гражданам</t>
  </si>
  <si>
    <t>Проведение межведомственных профилактических акций</t>
  </si>
  <si>
    <t>Проведение в обр.учреждениях районного конкурса для учащихся "Полиция глазами детей"</t>
  </si>
  <si>
    <t>Проведение мероприятий для детей группы риска, посвящённых Новому году</t>
  </si>
  <si>
    <t>Проведение спортивно–оздоровительных мероприятий</t>
  </si>
  <si>
    <t>1. Развитие сельского хозяйства Карталинского муниципального района Челябинской области на 2014–2016 годы (Управление с/х)</t>
  </si>
  <si>
    <t>2. Развитие физической культуры и спорта в Карталинском муниципальном районе на 2012–2014 годы (Управление по делам культуры)</t>
  </si>
  <si>
    <t>3. Поддержка малого и среднего предпринимательства в Карталинском районе на 2014–2016 годы (Отдел экономики администрации КМР)</t>
  </si>
  <si>
    <t>5. Социальная поддержка населения КМР на 2014–2016 годы (УСЗН)</t>
  </si>
  <si>
    <t>6. "Комплексная безопасность образовательных учреждений Карталинского муниципального района на 2013–2014 годы" (Упр–ние обр–ния)</t>
  </si>
  <si>
    <t>7. "Организация отдыха, оздоровления и занятости детей и подростков в летний период в Карталинском муниципальном районе на 2014 год" (упр–ние образования)</t>
  </si>
  <si>
    <t>8. Развитие дошкольного образования в Карталинском муниципальном районе на 2010–2015 годы (Упр–ние образования)</t>
  </si>
  <si>
    <t>9. Развитие образования в Карталинском муниципальном районе на 2013 – 2015 годы (Управление образования)</t>
  </si>
  <si>
    <t>10. Обеспечение безопасности жизнедеятельности населения Карталинского муниципального района на 2014–2016 года (ГО и ЧС)</t>
  </si>
  <si>
    <t>11. Обеспечение доступным и комфортным жильём граждан Российской Федерации в КМР на 2014–2020 годы (Управление строительства)</t>
  </si>
  <si>
    <t>12. Приобретение специализированной техники в лизинг для муниципального образования КМР на 2014–2017 годы (КУМИ)</t>
  </si>
  <si>
    <t>13. Оформление права собственности на мун.им–во КМР на 2012–2015 гг КУМИ</t>
  </si>
  <si>
    <t>14. Приобретение жилищного фонда, предоставляемого по договорам специализированного найма работникам сферы здравоохранения в КМР в 2014 г. (КУМИ)</t>
  </si>
  <si>
    <t>15. "Развитие муниципальной службы в Карталинском муниципальном районе на 2013–2015 годы"</t>
  </si>
  <si>
    <t>16. Противодействия злоупотреблению наркотическими средствами и их незаконному обороту в КМР на 2014–2016 годы (Г.А.Клюшина)</t>
  </si>
  <si>
    <t>17. Профилактика преступлений и иных противонарушений в Карталинском муниципальном районе на 2013–2015 годы (Г.А.Клюшина)</t>
  </si>
  <si>
    <t>18. Профилактика безнадзорности и правонарушений несовершеннолетних в КМР на 2014–2018 годы (Г. А. Клюшина)</t>
  </si>
  <si>
    <t>1. "Функционирование Управления сельского хозяйства и продовольствия Карталинского муниципального района за 2014 год" (Управление с/х)</t>
  </si>
  <si>
    <t>2. "Исполнение полномочий по социальной защите в соответствии с федеральным, областным и местным законодательством на 2014 и плановый период 2015 и 2016 годов" (УСЗН)</t>
  </si>
  <si>
    <t>3. Обеспечение деятельности Управления социальной защиты населения Карталинского муниципального района на 2014 год и плановый период 2015 и 2016 годов (УСЗН)</t>
  </si>
  <si>
    <t>4. Орг–ция исполнения мун.ф–ций Собранием депутатов КМР на 2014 год и плановый период 2015–2016 г. (Собрание депутатов)</t>
  </si>
  <si>
    <t>5. Физическая культура и массовый спорт в КМР на 2014 год и на плановый период 2015 и 2016 годов (Упр–ние по делам культуры)</t>
  </si>
  <si>
    <t>6. Основные направления развития культуры Карталинского муниципального района на 2014 год и на плановый период 2015 и 2016 годов (Упр–ние по делам культуры)</t>
  </si>
  <si>
    <t>7. "Основные направления реализаций полномочий органов местного самоуправления в сфере образования в Карталинском муниципальном районе на 2014 год и плановый период 2015 и 2016 годов" (Упр–ние образования)</t>
  </si>
  <si>
    <t>8. "Организация исполнения муниципальных функций Контрольно–счетной палаты Карталинского муниципального района на 2014 год и на плановый период 2015 и 2016 годов" (КСП)</t>
  </si>
  <si>
    <t>9. Социальное обслуживание населения Карталинского муниципального района на 2014 год и плановый период 2015 и 2016 годов (КЦСОН)</t>
  </si>
  <si>
    <t>10. Улучшение экологической обстановки и состояния окружающей среды в Карталинском муниципальном районе на 2014 год и плановый период 2015–2016 годы. Функционирование МУ "Комитет по экологии" Карталинского муниципального района"</t>
  </si>
  <si>
    <t>11. Обеспечение функционирования администрации Карталинского муниципального района на 2014 год и на плановый период 2015 и 2016 годов (администрация Карталинского муниципального района)</t>
  </si>
  <si>
    <t>12. Обеспечение функционирования Управления строительства, инфраструктуры и жилищно–коммунального хозяйства Карталинского муниципального района на 2014 год и плановый период 2015 и 2016 годы"</t>
  </si>
  <si>
    <t>13. Обеспечение детей–сирот &lt;…&gt; жилой площадью на 2014 и плановый период 2015 и 2016 годов</t>
  </si>
  <si>
    <t>14. "Совершенствование управления муниципальными финансами Карталинского муниципального района в условиях модернизации бюджетного процесса на 2014 год и плановый период 2015 и 2016 годов" (ФинУпр–ние)</t>
  </si>
  <si>
    <t>15. Функционирование управления по имущественной политике и координации деятельности в сфере государственных и муниципальных услуг Карталинского муниципального района</t>
  </si>
  <si>
    <t>16. Поддержка усилий органов местного самоуправления по обеспечению сбаллансированности бюджетов КМР на 2014 год (Фин.Упр–ние)</t>
  </si>
  <si>
    <t>17. Выравнивание бюджетной обеспеченности поселений КМР на 2014 год и плановый период 2015 и 2016 годов (Фин.Упр–ние)</t>
  </si>
  <si>
    <t>18. Социальное пособие гражданам, оказавшимся в трудной жизненной ситуации КМР на 2014 год и плановый период 2015 и 2016 годов (КЦСОН)</t>
  </si>
  <si>
    <t>Кол–во учреждений социальной защиты, на которых установлены средства антитеррористической защищённости</t>
  </si>
  <si>
    <t>Доля жителей КМР, охваченных мероприятиями о принимаемых органами власти мерах антитеррористического х–ра…</t>
  </si>
  <si>
    <t>Кол–во мероприятий (профилактических обследований) на объектах с массовым пребыванием людей, повышающих уровень антитеррористической защищённости</t>
  </si>
  <si>
    <t>19. Профилактика терроризма и экстремизма на территории КМР на период 2014–2016 годы (Г. А. Клюшина)</t>
  </si>
  <si>
    <t>Паспортизация объектов историко–культурного наследия, имеющих техническую документацию</t>
  </si>
  <si>
    <t>Установление информационных надписей</t>
  </si>
  <si>
    <t>Закрепление земель под объектами историко–культурного наследия</t>
  </si>
  <si>
    <t>20. По развитию и сохранению историко–культурного наследия КМР "Наследие родного края" на 2014–2015 годы (Г. А. Клюшина)</t>
  </si>
  <si>
    <t>За счёт внебюджетных средств самих учреждений</t>
  </si>
  <si>
    <t>Обеспечение участия населения в деятельность добровольных формирований..</t>
  </si>
  <si>
    <t>Осущ–ние доп.стимулирования сотрудников ОВД, выполняющих задачи по профилактике преступлени</t>
  </si>
  <si>
    <t>Обеспечение техническими ср–вами (станция дактилоскопического сканирования "живой сканер")</t>
  </si>
  <si>
    <t>Проведение профилактических и информационно–пропагандистских мероприятий среди населения района</t>
  </si>
  <si>
    <t>Разработка и распространение среди населения памяток (листовок) о действиях граждан при совершении в отношении них разного рода правонарушений</t>
  </si>
  <si>
    <t>Разработка инструкции для граждан по самостоятельному обеспечению безопасности мест проживания для предотвращения краж и грабежей личного им–ва на основе анализа типичных способов совершения преступлений</t>
  </si>
  <si>
    <t>21. Развитие дорожного хозяйства в Карталинском муниципальном районе на 2014–2016 годы (Стр–во и ЖКХ)</t>
  </si>
  <si>
    <t>Ремонт участков автодорог по ул.Шоссейная и ул.Центральная в п.Снежный КМР ЧО</t>
  </si>
  <si>
    <t>км.</t>
  </si>
  <si>
    <t>Единовременная денежная выплата … (юбилярам)</t>
  </si>
  <si>
    <t>Предоставление субсидий…(Совет ветеранов)</t>
  </si>
  <si>
    <t>Единовременное соц.пособие малообесп.гражданам, оказавшимся в тр.жизн.ситуации</t>
  </si>
  <si>
    <t>Оказание натуральной помощи гражданам</t>
  </si>
  <si>
    <t>Проезд гражданам и инвалидам сельских поселений для пребывания в отделении дневного пребывания МУ КЦСОН</t>
  </si>
  <si>
    <t>поступление доходов в бюджет, т.р.</t>
  </si>
  <si>
    <t>Организация эффективного управления, распоряжения и приватизации муниципальных земельных ресурсах на территории Карталинского муниципального района</t>
  </si>
  <si>
    <t>Осуществление полномочий собственника в отношении имущества муниципальных унитарных предприятий и муниципальных учреждений</t>
  </si>
  <si>
    <t>Обеспечение и защита имущественных прав и интересов Карталинского муниципального района в судах общей юрисдикции , арбитражных судах и иных правоохранительных органах</t>
  </si>
  <si>
    <t>Управление и распоряжение муниципальным имуществом Карталинского муницпального района</t>
  </si>
  <si>
    <t>Приобретение новогодних подарков для детей в возрасте от 1,0 до 1,5 лет</t>
  </si>
  <si>
    <t>Без финансирования в отчётном 2014 году</t>
  </si>
  <si>
    <t>22. Укрепление материально–технической базы учреждений культуры Карталинского муниципального района на 2014–2016 годы (Управление культуры)</t>
  </si>
  <si>
    <t>Доля отремонтированных зданий учреждений культуры…</t>
  </si>
  <si>
    <t>Доля зданий учреждений культуры, приведенных в соответствии с нормами пожарной безопасности…</t>
  </si>
  <si>
    <t>Кол–во зданий и учреждений культуры, в которых проведены ремонтные работы</t>
  </si>
  <si>
    <t>Кол–во зданий и помещений, в которых проведены противопожарные работы</t>
  </si>
  <si>
    <t>Приобретение оборудования</t>
  </si>
  <si>
    <t>Удельный вес муниципальных услуг, по которым на Портале обеспечен доступ для…подачи заявлений</t>
  </si>
  <si>
    <t>Количество муниципальных услуг в элеткронном виде</t>
  </si>
  <si>
    <t>23. Развитие информационного общества, использование информационных и коммуникационных технологий в Карталинском муниципальном районе на 2014–2016 годы</t>
  </si>
  <si>
    <t>24. Устойчивое развитие сельских территорий Карталинского муниципального района Челябинской области на 2014–2020 годы (С. В. Ломовцев)</t>
  </si>
  <si>
    <t>Финансирование муниципальной программы на 2014 год не предусмотрено</t>
  </si>
  <si>
    <t>Улучшение жилищных условий 10 сельских семей, в т.ч. 10 молодых семей и молодых специалистов</t>
  </si>
  <si>
    <t>Повышение уровня газификации природным газом жилого фонда в сельской местности</t>
  </si>
  <si>
    <t>Муниципальная программа в 2014 году находилась на стадии разработки, финансирование на 2014 год не предусмотрено</t>
  </si>
  <si>
    <t>25. Повышение качества государственных и муниципальных услуг на базе муниципального бюджетного учреждения «Многофункциональный центр предоставления государственных и муниципальных услуг» Карталинского муниципального района на 2014–2016 годы</t>
  </si>
  <si>
    <t>Количество рабочих мест – "одно окно"</t>
  </si>
  <si>
    <t>Количество филиалов МФЦ</t>
  </si>
  <si>
    <t>Количество обращений заявителей по вопросу предоставления государственных и муниципальных услуг и для получения консультации в МФЦ</t>
  </si>
  <si>
    <t>Количество приобретенных транспортных средств</t>
  </si>
  <si>
    <t>Социальная поддержка детей–сирот и детей, оставшихся без попечения родителей (Прилагается пояснительная записка 87 шт.ед., 74 сотрудника)</t>
  </si>
  <si>
    <t>Материальная помощь участникам боевых действий (несвоевременное внесение изменений в план МП)</t>
  </si>
  <si>
    <t>4. Крепкая семья на 2014–2016 годы (УСЗН) (пояснительная записка о несвоевременном внесении изменения числа мероприятий)</t>
  </si>
  <si>
    <t>Ведомственная целевая программа признана утратившей силу приказом от 24 июня 2014 года №78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</si>
</sst>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7">
    <xf numFmtId="0" fontId="0" fillId="0" borderId="0" xfId="0"/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left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right" vertical="center" wrapText="1"/>
    </xf>
    <xf numFmtId="2" fontId="3" fillId="0" borderId="7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>
      <alignment horizontal="right" vertical="center" wrapText="1"/>
    </xf>
    <xf numFmtId="2" fontId="4" fillId="0" borderId="7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top" wrapText="1"/>
    </xf>
    <xf numFmtId="2" fontId="3" fillId="0" borderId="3" xfId="0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2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wrapText="1"/>
    </xf>
    <xf numFmtId="0" fontId="0" fillId="3" borderId="4" xfId="0" applyFont="1" applyFill="1" applyBorder="1" applyAlignment="1">
      <alignment horizontal="right" wrapText="1"/>
    </xf>
    <xf numFmtId="2" fontId="3" fillId="3" borderId="5" xfId="0" applyNumberFormat="1" applyFont="1" applyFill="1" applyBorder="1" applyAlignment="1">
      <alignment horizontal="right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6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2" fontId="8" fillId="0" borderId="6" xfId="0" applyNumberFormat="1" applyFont="1" applyFill="1" applyBorder="1" applyAlignment="1">
      <alignment horizontal="right" vertical="center" wrapText="1"/>
    </xf>
    <xf numFmtId="2" fontId="8" fillId="0" borderId="7" xfId="0" applyNumberFormat="1" applyFont="1" applyFill="1" applyBorder="1" applyAlignment="1">
      <alignment horizontal="right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9" fillId="0" borderId="6" xfId="0" applyNumberFormat="1" applyFont="1" applyFill="1" applyBorder="1" applyAlignment="1">
      <alignment horizontal="right" vertical="center" wrapText="1"/>
    </xf>
    <xf numFmtId="2" fontId="9" fillId="0" borderId="7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4"/>
  <sheetViews>
    <sheetView tabSelected="1" topLeftCell="A210" zoomScale="70" zoomScaleNormal="70" workbookViewId="0">
      <selection activeCell="D213" sqref="D213:J213"/>
    </sheetView>
  </sheetViews>
  <sheetFormatPr defaultRowHeight="15"/>
  <cols>
    <col min="1" max="1" width="22.85546875" style="8" customWidth="1"/>
    <col min="2" max="2" width="18.85546875" style="8" customWidth="1"/>
    <col min="3" max="3" width="6" style="55" customWidth="1"/>
    <col min="4" max="4" width="10.42578125" style="8" customWidth="1"/>
    <col min="5" max="5" width="10.5703125" style="8" customWidth="1"/>
    <col min="6" max="6" width="14.42578125" style="8" customWidth="1"/>
    <col min="7" max="7" width="10" style="8" customWidth="1"/>
    <col min="8" max="8" width="10.5703125" style="8" customWidth="1"/>
    <col min="9" max="9" width="14.140625" style="8" customWidth="1"/>
    <col min="10" max="10" width="18" style="8" customWidth="1"/>
    <col min="11" max="16384" width="9.140625" style="8"/>
  </cols>
  <sheetData>
    <row r="1" spans="1:10">
      <c r="A1" s="212" t="s">
        <v>13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8.2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>
      <c r="A3" s="214" t="s">
        <v>6</v>
      </c>
      <c r="B3" s="214" t="s">
        <v>9</v>
      </c>
      <c r="C3" s="214" t="s">
        <v>0</v>
      </c>
      <c r="D3" s="214" t="s">
        <v>1</v>
      </c>
      <c r="E3" s="214"/>
      <c r="F3" s="214" t="s">
        <v>4</v>
      </c>
      <c r="G3" s="214" t="s">
        <v>5</v>
      </c>
      <c r="H3" s="214"/>
      <c r="I3" s="214" t="s">
        <v>7</v>
      </c>
      <c r="J3" s="214" t="s">
        <v>8</v>
      </c>
    </row>
    <row r="4" spans="1:10" ht="73.5" customHeight="1">
      <c r="A4" s="214"/>
      <c r="B4" s="214"/>
      <c r="C4" s="214"/>
      <c r="D4" s="9" t="s">
        <v>2</v>
      </c>
      <c r="E4" s="9" t="s">
        <v>3</v>
      </c>
      <c r="F4" s="214"/>
      <c r="G4" s="9" t="s">
        <v>2</v>
      </c>
      <c r="H4" s="9" t="s">
        <v>3</v>
      </c>
      <c r="I4" s="214"/>
      <c r="J4" s="214"/>
    </row>
    <row r="5" spans="1:10" ht="22.5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</row>
    <row r="6" spans="1:10" ht="108" hidden="1" customHeight="1">
      <c r="A6" s="11"/>
      <c r="B6" s="12"/>
      <c r="C6" s="48"/>
      <c r="D6" s="12"/>
      <c r="E6" s="12"/>
      <c r="F6" s="12"/>
      <c r="G6" s="13"/>
      <c r="H6" s="13"/>
      <c r="I6" s="12"/>
      <c r="J6" s="14"/>
    </row>
    <row r="7" spans="1:10" ht="190.5" customHeight="1">
      <c r="A7" s="170" t="s">
        <v>303</v>
      </c>
      <c r="B7" s="12" t="s">
        <v>15</v>
      </c>
      <c r="C7" s="48" t="s">
        <v>12</v>
      </c>
      <c r="D7" s="12">
        <v>100</v>
      </c>
      <c r="E7" s="12">
        <v>99.3</v>
      </c>
      <c r="F7" s="12">
        <f>E7/D7</f>
        <v>0.99299999999999999</v>
      </c>
      <c r="G7" s="222">
        <v>2856.2</v>
      </c>
      <c r="H7" s="222">
        <v>2835.1</v>
      </c>
      <c r="I7" s="12">
        <f>H7/G7</f>
        <v>0.99261256214550808</v>
      </c>
      <c r="J7" s="14">
        <f>F7/I7</f>
        <v>1.0003903213290535</v>
      </c>
    </row>
    <row r="8" spans="1:10" ht="153" customHeight="1">
      <c r="A8" s="170"/>
      <c r="B8" s="15" t="s">
        <v>16</v>
      </c>
      <c r="C8" s="48" t="s">
        <v>12</v>
      </c>
      <c r="D8" s="12">
        <v>100</v>
      </c>
      <c r="E8" s="12">
        <v>99.3</v>
      </c>
      <c r="F8" s="12">
        <f>E8/D8</f>
        <v>0.99299999999999999</v>
      </c>
      <c r="G8" s="223"/>
      <c r="H8" s="223"/>
      <c r="I8" s="12">
        <f>H7/G7</f>
        <v>0.99261256214550808</v>
      </c>
      <c r="J8" s="14">
        <f>F8/I8</f>
        <v>1.0003903213290535</v>
      </c>
    </row>
    <row r="9" spans="1:10" ht="80.25" customHeight="1">
      <c r="A9" s="170"/>
      <c r="B9" s="12" t="s">
        <v>17</v>
      </c>
      <c r="C9" s="48" t="s">
        <v>12</v>
      </c>
      <c r="D9" s="12">
        <v>100</v>
      </c>
      <c r="E9" s="12">
        <v>99.3</v>
      </c>
      <c r="F9" s="12">
        <f>E9/D9</f>
        <v>0.99299999999999999</v>
      </c>
      <c r="G9" s="224"/>
      <c r="H9" s="224"/>
      <c r="I9" s="12">
        <f>H7/G7</f>
        <v>0.99261256214550808</v>
      </c>
      <c r="J9" s="14">
        <f>F9/I9</f>
        <v>1.0003903213290535</v>
      </c>
    </row>
    <row r="10" spans="1:10" ht="12.75" customHeight="1">
      <c r="A10" s="12"/>
      <c r="B10" s="130" t="s">
        <v>11</v>
      </c>
      <c r="C10" s="131"/>
      <c r="D10" s="131"/>
      <c r="E10" s="131"/>
      <c r="F10" s="131"/>
      <c r="G10" s="131"/>
      <c r="H10" s="131"/>
      <c r="I10" s="132"/>
      <c r="J10" s="12">
        <f>J7+J8+J9</f>
        <v>3.0011709639871604</v>
      </c>
    </row>
    <row r="11" spans="1:10" ht="12.75" customHeight="1">
      <c r="A11" s="12"/>
      <c r="B11" s="133" t="s">
        <v>10</v>
      </c>
      <c r="C11" s="134"/>
      <c r="D11" s="134"/>
      <c r="E11" s="134"/>
      <c r="F11" s="134"/>
      <c r="G11" s="134"/>
      <c r="H11" s="134"/>
      <c r="I11" s="135"/>
      <c r="J11" s="14">
        <f>J10/3</f>
        <v>1.0003903213290535</v>
      </c>
    </row>
    <row r="12" spans="1:10" ht="112.5" customHeight="1">
      <c r="A12" s="169" t="s">
        <v>304</v>
      </c>
      <c r="B12" s="15" t="s">
        <v>25</v>
      </c>
      <c r="C12" s="48" t="s">
        <v>12</v>
      </c>
      <c r="D12" s="61">
        <v>3829</v>
      </c>
      <c r="E12" s="61">
        <v>2861</v>
      </c>
      <c r="F12" s="61">
        <f t="shared" ref="F12:F33" si="0">E12/D12</f>
        <v>0.74719247845390446</v>
      </c>
      <c r="G12" s="61">
        <v>23507.3</v>
      </c>
      <c r="H12" s="61">
        <v>20629.8</v>
      </c>
      <c r="I12" s="61">
        <f t="shared" ref="I12:I33" si="1">H12/G12</f>
        <v>0.8775912163455607</v>
      </c>
      <c r="J12" s="61">
        <f t="shared" ref="J12:J33" si="2">F12/I12</f>
        <v>0.85141289536299281</v>
      </c>
    </row>
    <row r="13" spans="1:10" ht="170.25" customHeight="1">
      <c r="A13" s="145"/>
      <c r="B13" s="15" t="s">
        <v>26</v>
      </c>
      <c r="C13" s="48" t="s">
        <v>12</v>
      </c>
      <c r="D13" s="61">
        <v>10</v>
      </c>
      <c r="E13" s="61">
        <v>2</v>
      </c>
      <c r="F13" s="61">
        <f t="shared" si="0"/>
        <v>0.2</v>
      </c>
      <c r="G13" s="61">
        <v>22.3</v>
      </c>
      <c r="H13" s="61">
        <v>0.9</v>
      </c>
      <c r="I13" s="61">
        <f t="shared" si="1"/>
        <v>4.0358744394618833E-2</v>
      </c>
      <c r="J13" s="61">
        <f t="shared" si="2"/>
        <v>4.9555555555555557</v>
      </c>
    </row>
    <row r="14" spans="1:10" ht="60">
      <c r="A14" s="145"/>
      <c r="B14" s="15" t="s">
        <v>27</v>
      </c>
      <c r="C14" s="48" t="s">
        <v>12</v>
      </c>
      <c r="D14" s="61">
        <v>2961</v>
      </c>
      <c r="E14" s="61">
        <v>2409</v>
      </c>
      <c r="F14" s="61">
        <f t="shared" si="0"/>
        <v>0.81357649442755831</v>
      </c>
      <c r="G14" s="61">
        <v>8864.1</v>
      </c>
      <c r="H14" s="61">
        <v>8723.7999999999993</v>
      </c>
      <c r="I14" s="61">
        <f t="shared" si="1"/>
        <v>0.98417210997168336</v>
      </c>
      <c r="J14" s="61">
        <f t="shared" si="2"/>
        <v>0.82666079051047947</v>
      </c>
    </row>
    <row r="15" spans="1:10" ht="92.25" customHeight="1">
      <c r="A15" s="145"/>
      <c r="B15" s="15" t="s">
        <v>28</v>
      </c>
      <c r="C15" s="48" t="s">
        <v>12</v>
      </c>
      <c r="D15" s="61">
        <v>2467</v>
      </c>
      <c r="E15" s="61">
        <v>2203</v>
      </c>
      <c r="F15" s="61">
        <f t="shared" si="0"/>
        <v>0.89298743413052295</v>
      </c>
      <c r="G15" s="61">
        <v>30527</v>
      </c>
      <c r="H15" s="61">
        <v>23471.5</v>
      </c>
      <c r="I15" s="61">
        <f t="shared" si="1"/>
        <v>0.76887673207324658</v>
      </c>
      <c r="J15" s="61">
        <f t="shared" si="2"/>
        <v>1.1614182051297308</v>
      </c>
    </row>
    <row r="16" spans="1:10" ht="120">
      <c r="A16" s="145"/>
      <c r="B16" s="15" t="s">
        <v>29</v>
      </c>
      <c r="C16" s="48" t="s">
        <v>12</v>
      </c>
      <c r="D16" s="61">
        <v>178</v>
      </c>
      <c r="E16" s="61">
        <v>92</v>
      </c>
      <c r="F16" s="61">
        <f t="shared" si="0"/>
        <v>0.5168539325842697</v>
      </c>
      <c r="G16" s="61">
        <v>1087.8</v>
      </c>
      <c r="H16" s="61">
        <v>1052.8</v>
      </c>
      <c r="I16" s="61">
        <f t="shared" si="1"/>
        <v>0.96782496782496785</v>
      </c>
      <c r="J16" s="61">
        <f t="shared" si="2"/>
        <v>0.53403657661965098</v>
      </c>
    </row>
    <row r="17" spans="1:10" ht="51.75" customHeight="1">
      <c r="A17" s="145"/>
      <c r="B17" s="15" t="s">
        <v>30</v>
      </c>
      <c r="C17" s="48" t="s">
        <v>12</v>
      </c>
      <c r="D17" s="61">
        <v>5831</v>
      </c>
      <c r="E17" s="61">
        <v>3760</v>
      </c>
      <c r="F17" s="61">
        <f t="shared" si="0"/>
        <v>0.64482936031555482</v>
      </c>
      <c r="G17" s="61">
        <v>14897</v>
      </c>
      <c r="H17" s="61">
        <v>14864.9</v>
      </c>
      <c r="I17" s="61">
        <f t="shared" si="1"/>
        <v>0.99784520373229502</v>
      </c>
      <c r="J17" s="61">
        <f t="shared" si="2"/>
        <v>0.64622183671742295</v>
      </c>
    </row>
    <row r="18" spans="1:10" ht="93" customHeight="1">
      <c r="A18" s="145"/>
      <c r="B18" s="15" t="s">
        <v>31</v>
      </c>
      <c r="C18" s="48" t="s">
        <v>12</v>
      </c>
      <c r="D18" s="61">
        <v>900</v>
      </c>
      <c r="E18" s="61">
        <v>1090</v>
      </c>
      <c r="F18" s="61">
        <f t="shared" si="0"/>
        <v>1.211111111111111</v>
      </c>
      <c r="G18" s="61">
        <v>18230</v>
      </c>
      <c r="H18" s="61">
        <v>18230</v>
      </c>
      <c r="I18" s="61">
        <f t="shared" si="1"/>
        <v>1</v>
      </c>
      <c r="J18" s="61">
        <f t="shared" si="2"/>
        <v>1.211111111111111</v>
      </c>
    </row>
    <row r="19" spans="1:10" ht="109.5" customHeight="1">
      <c r="A19" s="145"/>
      <c r="B19" s="15" t="s">
        <v>32</v>
      </c>
      <c r="C19" s="48" t="s">
        <v>12</v>
      </c>
      <c r="D19" s="61">
        <v>850</v>
      </c>
      <c r="E19" s="61">
        <v>760</v>
      </c>
      <c r="F19" s="61">
        <f t="shared" si="0"/>
        <v>0.89411764705882357</v>
      </c>
      <c r="G19" s="61">
        <v>15553.6</v>
      </c>
      <c r="H19" s="61">
        <v>15484.2</v>
      </c>
      <c r="I19" s="61">
        <f t="shared" si="1"/>
        <v>0.9955380104927477</v>
      </c>
      <c r="J19" s="61">
        <f t="shared" si="2"/>
        <v>0.89812507170497136</v>
      </c>
    </row>
    <row r="20" spans="1:10" ht="105">
      <c r="A20" s="145"/>
      <c r="B20" s="15" t="s">
        <v>33</v>
      </c>
      <c r="C20" s="48" t="s">
        <v>12</v>
      </c>
      <c r="D20" s="61">
        <v>640</v>
      </c>
      <c r="E20" s="61">
        <v>331</v>
      </c>
      <c r="F20" s="61">
        <f t="shared" si="0"/>
        <v>0.51718750000000002</v>
      </c>
      <c r="G20" s="61">
        <v>1941.8</v>
      </c>
      <c r="H20" s="61">
        <v>1869.4</v>
      </c>
      <c r="I20" s="61">
        <f t="shared" si="1"/>
        <v>0.96271500669481935</v>
      </c>
      <c r="J20" s="61">
        <f t="shared" si="2"/>
        <v>0.53721765673478117</v>
      </c>
    </row>
    <row r="21" spans="1:10" ht="62.25" customHeight="1">
      <c r="A21" s="145"/>
      <c r="B21" s="15" t="s">
        <v>34</v>
      </c>
      <c r="C21" s="48" t="s">
        <v>12</v>
      </c>
      <c r="D21" s="61">
        <v>249</v>
      </c>
      <c r="E21" s="61">
        <v>245</v>
      </c>
      <c r="F21" s="61">
        <f t="shared" si="0"/>
        <v>0.98393574297188757</v>
      </c>
      <c r="G21" s="61">
        <v>4189.3</v>
      </c>
      <c r="H21" s="61">
        <v>2681.2</v>
      </c>
      <c r="I21" s="61">
        <f t="shared" si="1"/>
        <v>0.64001145776143975</v>
      </c>
      <c r="J21" s="61">
        <f t="shared" si="2"/>
        <v>1.5373720752021964</v>
      </c>
    </row>
    <row r="22" spans="1:10" ht="63" customHeight="1">
      <c r="A22" s="145"/>
      <c r="B22" s="15" t="s">
        <v>35</v>
      </c>
      <c r="C22" s="48" t="s">
        <v>12</v>
      </c>
      <c r="D22" s="61">
        <v>13</v>
      </c>
      <c r="E22" s="61">
        <v>21</v>
      </c>
      <c r="F22" s="61">
        <f t="shared" si="0"/>
        <v>1.6153846153846154</v>
      </c>
      <c r="G22" s="61">
        <v>10544</v>
      </c>
      <c r="H22" s="61">
        <v>10543</v>
      </c>
      <c r="I22" s="61">
        <f t="shared" si="1"/>
        <v>0.99990515933232171</v>
      </c>
      <c r="J22" s="61">
        <f t="shared" si="2"/>
        <v>1.6155378340714583</v>
      </c>
    </row>
    <row r="23" spans="1:10" ht="105.75" customHeight="1">
      <c r="A23" s="145"/>
      <c r="B23" s="15" t="s">
        <v>36</v>
      </c>
      <c r="C23" s="48" t="s">
        <v>12</v>
      </c>
      <c r="D23" s="61">
        <v>142</v>
      </c>
      <c r="E23" s="61">
        <v>44</v>
      </c>
      <c r="F23" s="61">
        <f t="shared" si="0"/>
        <v>0.30985915492957744</v>
      </c>
      <c r="G23" s="61">
        <v>614.70000000000005</v>
      </c>
      <c r="H23" s="61">
        <v>579.20000000000005</v>
      </c>
      <c r="I23" s="61">
        <f t="shared" si="1"/>
        <v>0.94224825117943711</v>
      </c>
      <c r="J23" s="61">
        <f t="shared" si="2"/>
        <v>0.32885086763675975</v>
      </c>
    </row>
    <row r="24" spans="1:10" ht="45" customHeight="1">
      <c r="A24" s="145"/>
      <c r="B24" s="15" t="s">
        <v>37</v>
      </c>
      <c r="C24" s="48" t="s">
        <v>12</v>
      </c>
      <c r="D24" s="61">
        <v>2</v>
      </c>
      <c r="E24" s="61">
        <v>1</v>
      </c>
      <c r="F24" s="61">
        <f t="shared" si="0"/>
        <v>0.5</v>
      </c>
      <c r="G24" s="61">
        <v>319</v>
      </c>
      <c r="H24" s="61">
        <v>258.89999999999998</v>
      </c>
      <c r="I24" s="61">
        <f t="shared" si="1"/>
        <v>0.81159874608150462</v>
      </c>
      <c r="J24" s="61">
        <f t="shared" si="2"/>
        <v>0.61606797991502515</v>
      </c>
    </row>
    <row r="25" spans="1:10" ht="48.75" customHeight="1">
      <c r="A25" s="145"/>
      <c r="B25" s="15" t="s">
        <v>38</v>
      </c>
      <c r="C25" s="48" t="s">
        <v>12</v>
      </c>
      <c r="D25" s="61">
        <v>23</v>
      </c>
      <c r="E25" s="61">
        <v>15</v>
      </c>
      <c r="F25" s="61">
        <f t="shared" si="0"/>
        <v>0.65217391304347827</v>
      </c>
      <c r="G25" s="61">
        <v>185.9</v>
      </c>
      <c r="H25" s="61">
        <v>151.5</v>
      </c>
      <c r="I25" s="61">
        <f t="shared" si="1"/>
        <v>0.81495427649273799</v>
      </c>
      <c r="J25" s="61">
        <f t="shared" si="2"/>
        <v>0.80025828669823507</v>
      </c>
    </row>
    <row r="26" spans="1:10" ht="75.75" customHeight="1">
      <c r="A26" s="145"/>
      <c r="B26" s="15" t="s">
        <v>39</v>
      </c>
      <c r="C26" s="48" t="s">
        <v>12</v>
      </c>
      <c r="D26" s="61">
        <v>17</v>
      </c>
      <c r="E26" s="61">
        <v>21</v>
      </c>
      <c r="F26" s="61">
        <f t="shared" si="0"/>
        <v>1.2352941176470589</v>
      </c>
      <c r="G26" s="61">
        <v>1322.9</v>
      </c>
      <c r="H26" s="61">
        <v>1322.9</v>
      </c>
      <c r="I26" s="61">
        <f t="shared" si="1"/>
        <v>1</v>
      </c>
      <c r="J26" s="61">
        <f t="shared" si="2"/>
        <v>1.2352941176470589</v>
      </c>
    </row>
    <row r="27" spans="1:10" ht="111.75" customHeight="1">
      <c r="A27" s="145"/>
      <c r="B27" s="15" t="s">
        <v>40</v>
      </c>
      <c r="C27" s="48" t="s">
        <v>12</v>
      </c>
      <c r="D27" s="61">
        <v>2380</v>
      </c>
      <c r="E27" s="61">
        <v>2377</v>
      </c>
      <c r="F27" s="61">
        <f t="shared" si="0"/>
        <v>0.99873949579831933</v>
      </c>
      <c r="G27" s="61">
        <v>19075.900000000001</v>
      </c>
      <c r="H27" s="61">
        <v>19003.599999999999</v>
      </c>
      <c r="I27" s="61">
        <f t="shared" si="1"/>
        <v>0.99620987738455313</v>
      </c>
      <c r="J27" s="61">
        <f t="shared" si="2"/>
        <v>1.0025392424540174</v>
      </c>
    </row>
    <row r="28" spans="1:10" ht="75">
      <c r="A28" s="145"/>
      <c r="B28" s="15" t="s">
        <v>41</v>
      </c>
      <c r="C28" s="48" t="s">
        <v>12</v>
      </c>
      <c r="D28" s="61">
        <v>2</v>
      </c>
      <c r="E28" s="61">
        <v>2</v>
      </c>
      <c r="F28" s="61">
        <f t="shared" si="0"/>
        <v>1</v>
      </c>
      <c r="G28" s="61">
        <v>29</v>
      </c>
      <c r="H28" s="61">
        <v>28.9</v>
      </c>
      <c r="I28" s="61">
        <f t="shared" si="1"/>
        <v>0.99655172413793103</v>
      </c>
      <c r="J28" s="61">
        <f t="shared" si="2"/>
        <v>1.0034602076124568</v>
      </c>
    </row>
    <row r="29" spans="1:10" ht="45">
      <c r="A29" s="145"/>
      <c r="B29" s="15" t="s">
        <v>42</v>
      </c>
      <c r="C29" s="48" t="s">
        <v>12</v>
      </c>
      <c r="D29" s="61">
        <v>3</v>
      </c>
      <c r="E29" s="61">
        <v>3</v>
      </c>
      <c r="F29" s="61">
        <f t="shared" si="0"/>
        <v>1</v>
      </c>
      <c r="G29" s="61">
        <v>94.5</v>
      </c>
      <c r="H29" s="61">
        <v>73</v>
      </c>
      <c r="I29" s="61">
        <f t="shared" si="1"/>
        <v>0.77248677248677244</v>
      </c>
      <c r="J29" s="61">
        <f t="shared" si="2"/>
        <v>1.2945205479452055</v>
      </c>
    </row>
    <row r="30" spans="1:10" ht="90">
      <c r="A30" s="145"/>
      <c r="B30" s="15" t="s">
        <v>43</v>
      </c>
      <c r="C30" s="48" t="s">
        <v>12</v>
      </c>
      <c r="D30" s="61">
        <v>806</v>
      </c>
      <c r="E30" s="61">
        <v>806</v>
      </c>
      <c r="F30" s="61">
        <f t="shared" si="0"/>
        <v>1</v>
      </c>
      <c r="G30" s="61">
        <v>31962.1</v>
      </c>
      <c r="H30" s="61">
        <v>31962.1</v>
      </c>
      <c r="I30" s="61">
        <f t="shared" si="1"/>
        <v>1</v>
      </c>
      <c r="J30" s="61">
        <f t="shared" si="2"/>
        <v>1</v>
      </c>
    </row>
    <row r="31" spans="1:10" ht="45">
      <c r="A31" s="145"/>
      <c r="B31" s="15" t="s">
        <v>44</v>
      </c>
      <c r="C31" s="48" t="s">
        <v>12</v>
      </c>
      <c r="D31" s="61">
        <v>5</v>
      </c>
      <c r="E31" s="61">
        <v>3</v>
      </c>
      <c r="F31" s="61">
        <f t="shared" si="0"/>
        <v>0.6</v>
      </c>
      <c r="G31" s="61">
        <v>25</v>
      </c>
      <c r="H31" s="61">
        <v>16</v>
      </c>
      <c r="I31" s="61">
        <f t="shared" si="1"/>
        <v>0.64</v>
      </c>
      <c r="J31" s="61">
        <f t="shared" si="2"/>
        <v>0.9375</v>
      </c>
    </row>
    <row r="32" spans="1:10" ht="75">
      <c r="A32" s="145"/>
      <c r="B32" s="15" t="s">
        <v>45</v>
      </c>
      <c r="C32" s="48" t="s">
        <v>12</v>
      </c>
      <c r="D32" s="61">
        <v>100</v>
      </c>
      <c r="E32" s="61">
        <v>100</v>
      </c>
      <c r="F32" s="61">
        <f t="shared" si="0"/>
        <v>1</v>
      </c>
      <c r="G32" s="61">
        <v>108.9</v>
      </c>
      <c r="H32" s="61">
        <v>108.9</v>
      </c>
      <c r="I32" s="61">
        <f t="shared" si="1"/>
        <v>1</v>
      </c>
      <c r="J32" s="61">
        <f t="shared" si="2"/>
        <v>1</v>
      </c>
    </row>
    <row r="33" spans="1:10" ht="90">
      <c r="A33" s="145"/>
      <c r="B33" s="15" t="s">
        <v>46</v>
      </c>
      <c r="C33" s="48" t="s">
        <v>12</v>
      </c>
      <c r="D33" s="61">
        <v>688</v>
      </c>
      <c r="E33" s="61">
        <v>687</v>
      </c>
      <c r="F33" s="61">
        <f t="shared" si="0"/>
        <v>0.99854651162790697</v>
      </c>
      <c r="G33" s="61">
        <v>34400</v>
      </c>
      <c r="H33" s="61">
        <v>34350</v>
      </c>
      <c r="I33" s="61">
        <f t="shared" si="1"/>
        <v>0.99854651162790697</v>
      </c>
      <c r="J33" s="61">
        <f t="shared" si="2"/>
        <v>1</v>
      </c>
    </row>
    <row r="34" spans="1:10" ht="12.75" customHeight="1">
      <c r="A34" s="12"/>
      <c r="B34" s="130" t="s">
        <v>11</v>
      </c>
      <c r="C34" s="131"/>
      <c r="D34" s="131"/>
      <c r="E34" s="131"/>
      <c r="F34" s="131"/>
      <c r="G34" s="131"/>
      <c r="H34" s="131"/>
      <c r="I34" s="132"/>
      <c r="J34" s="12">
        <f>J33+J32+J31+J30+J29+J28+J27+J26+J25+J24+J23+J22+J21+J20+J19+J18+J17+J16+J15+J14+J13+J12</f>
        <v>24.993160858629111</v>
      </c>
    </row>
    <row r="35" spans="1:10" ht="12.75" customHeight="1">
      <c r="A35" s="12"/>
      <c r="B35" s="133" t="s">
        <v>10</v>
      </c>
      <c r="C35" s="134"/>
      <c r="D35" s="134"/>
      <c r="E35" s="134"/>
      <c r="F35" s="134"/>
      <c r="G35" s="134"/>
      <c r="H35" s="134"/>
      <c r="I35" s="135"/>
      <c r="J35" s="14">
        <f>J34/22</f>
        <v>1.1360527663013231</v>
      </c>
    </row>
    <row r="36" spans="1:10" ht="135">
      <c r="A36" s="124" t="s">
        <v>305</v>
      </c>
      <c r="B36" s="12" t="s">
        <v>48</v>
      </c>
      <c r="C36" s="48" t="s">
        <v>20</v>
      </c>
      <c r="D36" s="115">
        <v>29</v>
      </c>
      <c r="E36" s="115">
        <v>29</v>
      </c>
      <c r="F36" s="115">
        <f>E36/D36</f>
        <v>1</v>
      </c>
      <c r="G36" s="115">
        <v>8071.8</v>
      </c>
      <c r="H36" s="115">
        <v>8071.8</v>
      </c>
      <c r="I36" s="115">
        <f>H36/G36</f>
        <v>1</v>
      </c>
      <c r="J36" s="115">
        <f>F36/I36</f>
        <v>1</v>
      </c>
    </row>
    <row r="37" spans="1:10" ht="105">
      <c r="A37" s="125"/>
      <c r="B37" s="12" t="s">
        <v>47</v>
      </c>
      <c r="C37" s="48" t="s">
        <v>20</v>
      </c>
      <c r="D37" s="115">
        <v>12</v>
      </c>
      <c r="E37" s="115">
        <v>12</v>
      </c>
      <c r="F37" s="115">
        <f>E37/D37</f>
        <v>1</v>
      </c>
      <c r="G37" s="115">
        <v>4175.6000000000004</v>
      </c>
      <c r="H37" s="115">
        <v>4175.6000000000004</v>
      </c>
      <c r="I37" s="115">
        <f>H37/G37</f>
        <v>1</v>
      </c>
      <c r="J37" s="115">
        <f>F37/I37</f>
        <v>1</v>
      </c>
    </row>
    <row r="38" spans="1:10" ht="105">
      <c r="A38" s="125"/>
      <c r="B38" s="116" t="s">
        <v>49</v>
      </c>
      <c r="C38" s="48" t="s">
        <v>20</v>
      </c>
      <c r="D38" s="115">
        <v>7</v>
      </c>
      <c r="E38" s="115">
        <v>7</v>
      </c>
      <c r="F38" s="115">
        <f>E38/D38</f>
        <v>1</v>
      </c>
      <c r="G38" s="115">
        <v>2528.1</v>
      </c>
      <c r="H38" s="115">
        <v>2528.1</v>
      </c>
      <c r="I38" s="115">
        <f>H38/G38</f>
        <v>1</v>
      </c>
      <c r="J38" s="115">
        <f>F38/I38</f>
        <v>1</v>
      </c>
    </row>
    <row r="39" spans="1:10" ht="150">
      <c r="A39" s="126"/>
      <c r="B39" s="116" t="s">
        <v>370</v>
      </c>
      <c r="C39" s="48" t="s">
        <v>20</v>
      </c>
      <c r="D39" s="115">
        <v>87</v>
      </c>
      <c r="E39" s="115">
        <v>87</v>
      </c>
      <c r="F39" s="115">
        <f>E39/D39</f>
        <v>1</v>
      </c>
      <c r="G39" s="115">
        <v>23835.7</v>
      </c>
      <c r="H39" s="115">
        <v>23835.7</v>
      </c>
      <c r="I39" s="115">
        <f>H39/G39</f>
        <v>1</v>
      </c>
      <c r="J39" s="115">
        <f>F39/I39</f>
        <v>1</v>
      </c>
    </row>
    <row r="40" spans="1:10">
      <c r="A40" s="12"/>
      <c r="B40" s="130" t="s">
        <v>11</v>
      </c>
      <c r="C40" s="131"/>
      <c r="D40" s="131"/>
      <c r="E40" s="131"/>
      <c r="F40" s="131"/>
      <c r="G40" s="131"/>
      <c r="H40" s="131"/>
      <c r="I40" s="132"/>
      <c r="J40" s="12">
        <f>J36+J37+J38+J39</f>
        <v>4</v>
      </c>
    </row>
    <row r="41" spans="1:10">
      <c r="A41" s="12"/>
      <c r="B41" s="133" t="s">
        <v>10</v>
      </c>
      <c r="C41" s="134"/>
      <c r="D41" s="134"/>
      <c r="E41" s="134"/>
      <c r="F41" s="134"/>
      <c r="G41" s="134"/>
      <c r="H41" s="134"/>
      <c r="I41" s="135"/>
      <c r="J41" s="14">
        <f>J40/4</f>
        <v>1</v>
      </c>
    </row>
    <row r="42" spans="1:10" ht="75">
      <c r="A42" s="124" t="s">
        <v>306</v>
      </c>
      <c r="B42" s="12" t="s">
        <v>51</v>
      </c>
      <c r="C42" s="48" t="s">
        <v>12</v>
      </c>
      <c r="D42" s="61">
        <v>100</v>
      </c>
      <c r="E42" s="61">
        <v>100</v>
      </c>
      <c r="F42" s="61">
        <f t="shared" ref="F42:F49" si="3">E42/D42</f>
        <v>1</v>
      </c>
      <c r="G42" s="136">
        <v>3387.79673</v>
      </c>
      <c r="H42" s="136">
        <f>3387.79673</f>
        <v>3387.79673</v>
      </c>
      <c r="I42" s="136">
        <f>H42/G42</f>
        <v>1</v>
      </c>
      <c r="J42" s="61">
        <f>F42/I42</f>
        <v>1</v>
      </c>
    </row>
    <row r="43" spans="1:10" ht="75">
      <c r="A43" s="125"/>
      <c r="B43" s="12" t="s">
        <v>52</v>
      </c>
      <c r="C43" s="48" t="s">
        <v>12</v>
      </c>
      <c r="D43" s="61">
        <v>100</v>
      </c>
      <c r="E43" s="61">
        <v>100</v>
      </c>
      <c r="F43" s="61">
        <f t="shared" si="3"/>
        <v>1</v>
      </c>
      <c r="G43" s="176"/>
      <c r="H43" s="176"/>
      <c r="I43" s="176"/>
      <c r="J43" s="61">
        <f>F43/I42</f>
        <v>1</v>
      </c>
    </row>
    <row r="44" spans="1:10" ht="120">
      <c r="A44" s="125"/>
      <c r="B44" s="12" t="s">
        <v>53</v>
      </c>
      <c r="C44" s="48" t="s">
        <v>12</v>
      </c>
      <c r="D44" s="61">
        <v>100</v>
      </c>
      <c r="E44" s="61">
        <v>100</v>
      </c>
      <c r="F44" s="61">
        <f t="shared" si="3"/>
        <v>1</v>
      </c>
      <c r="G44" s="176"/>
      <c r="H44" s="176"/>
      <c r="I44" s="176"/>
      <c r="J44" s="61">
        <f>F44/I42</f>
        <v>1</v>
      </c>
    </row>
    <row r="45" spans="1:10" ht="120">
      <c r="A45" s="125"/>
      <c r="B45" s="12" t="s">
        <v>54</v>
      </c>
      <c r="C45" s="48" t="s">
        <v>12</v>
      </c>
      <c r="D45" s="61">
        <v>100</v>
      </c>
      <c r="E45" s="61">
        <v>100</v>
      </c>
      <c r="F45" s="61">
        <f t="shared" si="3"/>
        <v>1</v>
      </c>
      <c r="G45" s="176"/>
      <c r="H45" s="176"/>
      <c r="I45" s="176"/>
      <c r="J45" s="61">
        <f>F45/I42</f>
        <v>1</v>
      </c>
    </row>
    <row r="46" spans="1:10" ht="120">
      <c r="A46" s="125"/>
      <c r="B46" s="12" t="s">
        <v>55</v>
      </c>
      <c r="C46" s="48" t="s">
        <v>12</v>
      </c>
      <c r="D46" s="61">
        <v>100</v>
      </c>
      <c r="E46" s="61">
        <v>100</v>
      </c>
      <c r="F46" s="61">
        <f t="shared" si="3"/>
        <v>1</v>
      </c>
      <c r="G46" s="176"/>
      <c r="H46" s="176"/>
      <c r="I46" s="176"/>
      <c r="J46" s="61">
        <f>F46/I42</f>
        <v>1</v>
      </c>
    </row>
    <row r="47" spans="1:10" ht="165">
      <c r="A47" s="125"/>
      <c r="B47" s="12" t="s">
        <v>56</v>
      </c>
      <c r="C47" s="48" t="s">
        <v>12</v>
      </c>
      <c r="D47" s="61">
        <v>100</v>
      </c>
      <c r="E47" s="61">
        <v>100</v>
      </c>
      <c r="F47" s="61">
        <f t="shared" si="3"/>
        <v>1</v>
      </c>
      <c r="G47" s="176"/>
      <c r="H47" s="176"/>
      <c r="I47" s="176"/>
      <c r="J47" s="61">
        <f>F47/I42</f>
        <v>1</v>
      </c>
    </row>
    <row r="48" spans="1:10" ht="105">
      <c r="A48" s="125"/>
      <c r="B48" s="12" t="s">
        <v>57</v>
      </c>
      <c r="C48" s="48" t="s">
        <v>12</v>
      </c>
      <c r="D48" s="61">
        <v>100</v>
      </c>
      <c r="E48" s="61">
        <v>100</v>
      </c>
      <c r="F48" s="61">
        <f t="shared" si="3"/>
        <v>1</v>
      </c>
      <c r="G48" s="176"/>
      <c r="H48" s="176"/>
      <c r="I48" s="176"/>
      <c r="J48" s="61">
        <f>F48/I42</f>
        <v>1</v>
      </c>
    </row>
    <row r="49" spans="1:10" ht="150">
      <c r="A49" s="126"/>
      <c r="B49" s="15" t="s">
        <v>58</v>
      </c>
      <c r="C49" s="48" t="s">
        <v>12</v>
      </c>
      <c r="D49" s="61">
        <v>100</v>
      </c>
      <c r="E49" s="61">
        <v>100</v>
      </c>
      <c r="F49" s="61">
        <f t="shared" si="3"/>
        <v>1</v>
      </c>
      <c r="G49" s="137"/>
      <c r="H49" s="137"/>
      <c r="I49" s="137"/>
      <c r="J49" s="61">
        <f>F49/I42</f>
        <v>1</v>
      </c>
    </row>
    <row r="50" spans="1:10">
      <c r="A50" s="12"/>
      <c r="B50" s="130" t="s">
        <v>11</v>
      </c>
      <c r="C50" s="131"/>
      <c r="D50" s="131"/>
      <c r="E50" s="131"/>
      <c r="F50" s="131"/>
      <c r="G50" s="131"/>
      <c r="H50" s="131"/>
      <c r="I50" s="132"/>
      <c r="J50" s="12">
        <f>J42+J43+J44+J45+J46+J47+J48+J49</f>
        <v>8</v>
      </c>
    </row>
    <row r="51" spans="1:10">
      <c r="A51" s="12"/>
      <c r="B51" s="133" t="s">
        <v>10</v>
      </c>
      <c r="C51" s="134"/>
      <c r="D51" s="134"/>
      <c r="E51" s="134"/>
      <c r="F51" s="134"/>
      <c r="G51" s="134"/>
      <c r="H51" s="134"/>
      <c r="I51" s="135"/>
      <c r="J51" s="14">
        <f>J50/8</f>
        <v>1</v>
      </c>
    </row>
    <row r="52" spans="1:10" ht="45">
      <c r="A52" s="166" t="s">
        <v>307</v>
      </c>
      <c r="B52" s="15" t="s">
        <v>59</v>
      </c>
      <c r="C52" s="48" t="s">
        <v>20</v>
      </c>
      <c r="D52" s="61">
        <v>5600</v>
      </c>
      <c r="E52" s="61">
        <v>11059</v>
      </c>
      <c r="F52" s="61">
        <f>E52/D52</f>
        <v>1.9748214285714285</v>
      </c>
      <c r="G52" s="61">
        <v>1577.3</v>
      </c>
      <c r="H52" s="61">
        <v>1577.3</v>
      </c>
      <c r="I52" s="61">
        <f>H52/G52</f>
        <v>1</v>
      </c>
      <c r="J52" s="61">
        <f>F52/I52</f>
        <v>1.9748214285714285</v>
      </c>
    </row>
    <row r="53" spans="1:10" ht="90">
      <c r="A53" s="168"/>
      <c r="B53" s="15" t="s">
        <v>60</v>
      </c>
      <c r="C53" s="48" t="s">
        <v>20</v>
      </c>
      <c r="D53" s="61">
        <v>500</v>
      </c>
      <c r="E53" s="61">
        <v>602</v>
      </c>
      <c r="F53" s="61">
        <f>E53/D53</f>
        <v>1.204</v>
      </c>
      <c r="G53" s="61">
        <v>7466.4</v>
      </c>
      <c r="H53" s="61">
        <v>7466.4</v>
      </c>
      <c r="I53" s="61">
        <f>H53/G53</f>
        <v>1</v>
      </c>
      <c r="J53" s="61">
        <f>F53/I53</f>
        <v>1.204</v>
      </c>
    </row>
    <row r="54" spans="1:10">
      <c r="A54" s="12"/>
      <c r="B54" s="130" t="s">
        <v>11</v>
      </c>
      <c r="C54" s="131"/>
      <c r="D54" s="131"/>
      <c r="E54" s="131"/>
      <c r="F54" s="131"/>
      <c r="G54" s="131"/>
      <c r="H54" s="131"/>
      <c r="I54" s="132"/>
      <c r="J54" s="12">
        <f>J52+J53</f>
        <v>3.1788214285714282</v>
      </c>
    </row>
    <row r="55" spans="1:10">
      <c r="A55" s="12"/>
      <c r="B55" s="133" t="s">
        <v>10</v>
      </c>
      <c r="C55" s="134"/>
      <c r="D55" s="134"/>
      <c r="E55" s="134"/>
      <c r="F55" s="134"/>
      <c r="G55" s="134"/>
      <c r="H55" s="134"/>
      <c r="I55" s="135"/>
      <c r="J55" s="14">
        <f>J54/2</f>
        <v>1.5894107142857141</v>
      </c>
    </row>
    <row r="56" spans="1:10" ht="30">
      <c r="A56" s="124" t="s">
        <v>308</v>
      </c>
      <c r="B56" s="15" t="s">
        <v>61</v>
      </c>
      <c r="C56" s="48" t="s">
        <v>20</v>
      </c>
      <c r="D56" s="61">
        <v>179060</v>
      </c>
      <c r="E56" s="61">
        <v>179060</v>
      </c>
      <c r="F56" s="61">
        <f t="shared" ref="F56:F61" si="4">E56/D56</f>
        <v>1</v>
      </c>
      <c r="G56" s="61">
        <v>5246.7</v>
      </c>
      <c r="H56" s="61">
        <v>5246.7</v>
      </c>
      <c r="I56" s="61">
        <f t="shared" ref="I56:I61" si="5">H56/G56</f>
        <v>1</v>
      </c>
      <c r="J56" s="61">
        <f t="shared" ref="J56:J61" si="6">F56/I56</f>
        <v>1</v>
      </c>
    </row>
    <row r="57" spans="1:10" ht="47.25" customHeight="1">
      <c r="A57" s="174"/>
      <c r="B57" s="15" t="s">
        <v>62</v>
      </c>
      <c r="C57" s="48" t="s">
        <v>20</v>
      </c>
      <c r="D57" s="61">
        <v>745</v>
      </c>
      <c r="E57" s="61">
        <v>784</v>
      </c>
      <c r="F57" s="61">
        <f t="shared" si="4"/>
        <v>1.0523489932885906</v>
      </c>
      <c r="G57" s="61">
        <v>16940.3</v>
      </c>
      <c r="H57" s="61">
        <v>16940.3</v>
      </c>
      <c r="I57" s="61">
        <f t="shared" si="5"/>
        <v>1</v>
      </c>
      <c r="J57" s="61">
        <f t="shared" si="6"/>
        <v>1.0523489932885906</v>
      </c>
    </row>
    <row r="58" spans="1:10" ht="60">
      <c r="A58" s="174"/>
      <c r="B58" s="15" t="s">
        <v>63</v>
      </c>
      <c r="C58" s="48" t="s">
        <v>20</v>
      </c>
      <c r="D58" s="61">
        <v>105</v>
      </c>
      <c r="E58" s="61">
        <v>178</v>
      </c>
      <c r="F58" s="61">
        <f t="shared" si="4"/>
        <v>1.6952380952380952</v>
      </c>
      <c r="G58" s="61">
        <v>5056.7</v>
      </c>
      <c r="H58" s="61">
        <v>5056.7</v>
      </c>
      <c r="I58" s="61">
        <f t="shared" si="5"/>
        <v>1</v>
      </c>
      <c r="J58" s="61">
        <f t="shared" si="6"/>
        <v>1.6952380952380952</v>
      </c>
    </row>
    <row r="59" spans="1:10" ht="45">
      <c r="A59" s="174"/>
      <c r="B59" s="15" t="s">
        <v>64</v>
      </c>
      <c r="C59" s="48" t="s">
        <v>22</v>
      </c>
      <c r="D59" s="61">
        <v>11</v>
      </c>
      <c r="E59" s="61">
        <v>11</v>
      </c>
      <c r="F59" s="61">
        <f t="shared" si="4"/>
        <v>1</v>
      </c>
      <c r="G59" s="61">
        <v>709.5</v>
      </c>
      <c r="H59" s="61">
        <v>709.5</v>
      </c>
      <c r="I59" s="61">
        <f t="shared" si="5"/>
        <v>1</v>
      </c>
      <c r="J59" s="61">
        <f t="shared" si="6"/>
        <v>1</v>
      </c>
    </row>
    <row r="60" spans="1:10" ht="60">
      <c r="A60" s="174"/>
      <c r="B60" s="15" t="s">
        <v>65</v>
      </c>
      <c r="C60" s="48" t="s">
        <v>20</v>
      </c>
      <c r="D60" s="61">
        <v>8600</v>
      </c>
      <c r="E60" s="61">
        <v>10083</v>
      </c>
      <c r="F60" s="61">
        <f t="shared" si="4"/>
        <v>1.1724418604651163</v>
      </c>
      <c r="G60" s="61">
        <v>1943.9</v>
      </c>
      <c r="H60" s="61">
        <v>1943.9</v>
      </c>
      <c r="I60" s="61">
        <f t="shared" si="5"/>
        <v>1</v>
      </c>
      <c r="J60" s="61">
        <f t="shared" si="6"/>
        <v>1.1724418604651163</v>
      </c>
    </row>
    <row r="61" spans="1:10" ht="60">
      <c r="A61" s="175"/>
      <c r="B61" s="15" t="s">
        <v>66</v>
      </c>
      <c r="C61" s="48" t="s">
        <v>12</v>
      </c>
      <c r="D61" s="61">
        <v>100</v>
      </c>
      <c r="E61" s="61">
        <v>100</v>
      </c>
      <c r="F61" s="61">
        <f t="shared" si="4"/>
        <v>1</v>
      </c>
      <c r="G61" s="61">
        <v>3591</v>
      </c>
      <c r="H61" s="61">
        <v>3591</v>
      </c>
      <c r="I61" s="61">
        <f t="shared" si="5"/>
        <v>1</v>
      </c>
      <c r="J61" s="61">
        <f t="shared" si="6"/>
        <v>1</v>
      </c>
    </row>
    <row r="62" spans="1:10">
      <c r="A62" s="12"/>
      <c r="B62" s="130" t="s">
        <v>11</v>
      </c>
      <c r="C62" s="131"/>
      <c r="D62" s="131"/>
      <c r="E62" s="131"/>
      <c r="F62" s="131"/>
      <c r="G62" s="131"/>
      <c r="H62" s="131"/>
      <c r="I62" s="132"/>
      <c r="J62" s="12">
        <f>J56+J57+J58+J59+J60+J61</f>
        <v>6.9200289489918019</v>
      </c>
    </row>
    <row r="63" spans="1:10">
      <c r="A63" s="12"/>
      <c r="B63" s="133" t="s">
        <v>10</v>
      </c>
      <c r="C63" s="134"/>
      <c r="D63" s="134"/>
      <c r="E63" s="134"/>
      <c r="F63" s="134"/>
      <c r="G63" s="134"/>
      <c r="H63" s="134"/>
      <c r="I63" s="135"/>
      <c r="J63" s="14">
        <f>J62/6</f>
        <v>1.1533381581653004</v>
      </c>
    </row>
    <row r="64" spans="1:10" ht="45">
      <c r="A64" s="169" t="s">
        <v>309</v>
      </c>
      <c r="B64" s="12" t="s">
        <v>97</v>
      </c>
      <c r="C64" s="48" t="s">
        <v>12</v>
      </c>
      <c r="D64" s="12">
        <v>67.5</v>
      </c>
      <c r="E64" s="12">
        <v>67.5</v>
      </c>
      <c r="F64" s="12">
        <f>E64/D64</f>
        <v>1</v>
      </c>
      <c r="G64" s="150">
        <v>530382.4</v>
      </c>
      <c r="H64" s="150">
        <v>529292.69999999995</v>
      </c>
      <c r="I64" s="61">
        <f>H64/G64</f>
        <v>0.99794544464522184</v>
      </c>
      <c r="J64" s="12">
        <f>F64/I64</f>
        <v>1.0020587852430236</v>
      </c>
    </row>
    <row r="65" spans="1:10" ht="90">
      <c r="A65" s="174"/>
      <c r="B65" s="12" t="s">
        <v>98</v>
      </c>
      <c r="C65" s="48" t="s">
        <v>12</v>
      </c>
      <c r="D65" s="12">
        <v>99</v>
      </c>
      <c r="E65" s="12">
        <v>96.8</v>
      </c>
      <c r="F65" s="12">
        <f>E65/D65</f>
        <v>0.97777777777777775</v>
      </c>
      <c r="G65" s="148"/>
      <c r="H65" s="148"/>
      <c r="I65" s="61">
        <f>H64/G64</f>
        <v>0.99794544464522184</v>
      </c>
      <c r="J65" s="12">
        <f>F65/I65</f>
        <v>0.97979081223762299</v>
      </c>
    </row>
    <row r="66" spans="1:10" ht="105">
      <c r="A66" s="174"/>
      <c r="B66" s="15" t="s">
        <v>99</v>
      </c>
      <c r="C66" s="48" t="s">
        <v>12</v>
      </c>
      <c r="D66" s="61">
        <v>75.8</v>
      </c>
      <c r="E66" s="61">
        <v>80.3</v>
      </c>
      <c r="F66" s="61">
        <f>E66/D66</f>
        <v>1.0593667546174141</v>
      </c>
      <c r="G66" s="148"/>
      <c r="H66" s="148"/>
      <c r="I66" s="61">
        <f>H64/G64</f>
        <v>0.99794544464522184</v>
      </c>
      <c r="J66" s="61">
        <f>F66/I66</f>
        <v>1.0615477632587702</v>
      </c>
    </row>
    <row r="67" spans="1:10" ht="60">
      <c r="A67" s="175"/>
      <c r="B67" s="15" t="s">
        <v>100</v>
      </c>
      <c r="C67" s="48" t="s">
        <v>12</v>
      </c>
      <c r="D67" s="61">
        <v>82.1</v>
      </c>
      <c r="E67" s="61">
        <v>77</v>
      </c>
      <c r="F67" s="61">
        <f>E67/D67</f>
        <v>0.93788063337393424</v>
      </c>
      <c r="G67" s="149"/>
      <c r="H67" s="149"/>
      <c r="I67" s="61">
        <f>H64/G64</f>
        <v>0.99794544464522184</v>
      </c>
      <c r="J67" s="61">
        <f>F67/I67</f>
        <v>0.93981152818164204</v>
      </c>
    </row>
    <row r="68" spans="1:10">
      <c r="A68" s="12"/>
      <c r="B68" s="130" t="s">
        <v>11</v>
      </c>
      <c r="C68" s="131"/>
      <c r="D68" s="131"/>
      <c r="E68" s="131"/>
      <c r="F68" s="131"/>
      <c r="G68" s="131"/>
      <c r="H68" s="131"/>
      <c r="I68" s="132"/>
      <c r="J68" s="12">
        <f>J64+J65+J66+J67</f>
        <v>3.9832088889210588</v>
      </c>
    </row>
    <row r="69" spans="1:10">
      <c r="A69" s="12"/>
      <c r="B69" s="133" t="s">
        <v>10</v>
      </c>
      <c r="C69" s="134"/>
      <c r="D69" s="134"/>
      <c r="E69" s="134"/>
      <c r="F69" s="134"/>
      <c r="G69" s="134"/>
      <c r="H69" s="134"/>
      <c r="I69" s="135"/>
      <c r="J69" s="14">
        <f>J68/4</f>
        <v>0.99580222223026471</v>
      </c>
    </row>
    <row r="70" spans="1:10" ht="120">
      <c r="A70" s="180" t="s">
        <v>310</v>
      </c>
      <c r="B70" s="20" t="s">
        <v>101</v>
      </c>
      <c r="C70" s="49" t="s">
        <v>20</v>
      </c>
      <c r="D70" s="69">
        <v>1</v>
      </c>
      <c r="E70" s="69">
        <v>1</v>
      </c>
      <c r="F70" s="69">
        <f>E70/D70</f>
        <v>1</v>
      </c>
      <c r="G70" s="217">
        <v>3606.9</v>
      </c>
      <c r="H70" s="217">
        <v>3608.5</v>
      </c>
      <c r="I70" s="69">
        <f>H70/G70</f>
        <v>1.0004435942221852</v>
      </c>
      <c r="J70" s="69">
        <f>F70/I70</f>
        <v>0.99955660246639888</v>
      </c>
    </row>
    <row r="71" spans="1:10" ht="165">
      <c r="A71" s="215"/>
      <c r="B71" s="20" t="s">
        <v>102</v>
      </c>
      <c r="C71" s="49" t="s">
        <v>84</v>
      </c>
      <c r="D71" s="69">
        <v>5</v>
      </c>
      <c r="E71" s="69">
        <v>5</v>
      </c>
      <c r="F71" s="69">
        <f>E71/D71</f>
        <v>1</v>
      </c>
      <c r="G71" s="218"/>
      <c r="H71" s="218"/>
      <c r="I71" s="69">
        <f>H70/G70</f>
        <v>1.0004435942221852</v>
      </c>
      <c r="J71" s="69">
        <f>F71/I71</f>
        <v>0.99955660246639888</v>
      </c>
    </row>
    <row r="72" spans="1:10" ht="105">
      <c r="A72" s="215"/>
      <c r="B72" s="20" t="s">
        <v>103</v>
      </c>
      <c r="C72" s="49" t="s">
        <v>84</v>
      </c>
      <c r="D72" s="69">
        <v>22</v>
      </c>
      <c r="E72" s="69">
        <v>22</v>
      </c>
      <c r="F72" s="69">
        <f>E72/D72</f>
        <v>1</v>
      </c>
      <c r="G72" s="218"/>
      <c r="H72" s="218"/>
      <c r="I72" s="69">
        <f>H70/G70</f>
        <v>1.0004435942221852</v>
      </c>
      <c r="J72" s="69">
        <f>F72/I72</f>
        <v>0.99955660246639888</v>
      </c>
    </row>
    <row r="73" spans="1:10" ht="75">
      <c r="A73" s="216"/>
      <c r="B73" s="20" t="s">
        <v>104</v>
      </c>
      <c r="C73" s="49" t="s">
        <v>84</v>
      </c>
      <c r="D73" s="69">
        <v>12</v>
      </c>
      <c r="E73" s="69">
        <v>12</v>
      </c>
      <c r="F73" s="69">
        <f>E73/D73</f>
        <v>1</v>
      </c>
      <c r="G73" s="219"/>
      <c r="H73" s="219"/>
      <c r="I73" s="69">
        <f>H70/G70</f>
        <v>1.0004435942221852</v>
      </c>
      <c r="J73" s="69">
        <f>F73/I73</f>
        <v>0.99955660246639888</v>
      </c>
    </row>
    <row r="74" spans="1:10">
      <c r="A74" s="12"/>
      <c r="B74" s="130" t="s">
        <v>11</v>
      </c>
      <c r="C74" s="131"/>
      <c r="D74" s="131"/>
      <c r="E74" s="131"/>
      <c r="F74" s="131"/>
      <c r="G74" s="131"/>
      <c r="H74" s="131"/>
      <c r="I74" s="132"/>
      <c r="J74" s="12">
        <f>J70+J71+J72+J73</f>
        <v>3.9982264098655955</v>
      </c>
    </row>
    <row r="75" spans="1:10">
      <c r="A75" s="12"/>
      <c r="B75" s="133" t="s">
        <v>10</v>
      </c>
      <c r="C75" s="134"/>
      <c r="D75" s="134"/>
      <c r="E75" s="134"/>
      <c r="F75" s="134"/>
      <c r="G75" s="134"/>
      <c r="H75" s="134"/>
      <c r="I75" s="135"/>
      <c r="J75" s="14">
        <f>J74/4</f>
        <v>0.99955660246639888</v>
      </c>
    </row>
    <row r="76" spans="1:10" ht="60">
      <c r="A76" s="220" t="s">
        <v>311</v>
      </c>
      <c r="B76" s="119" t="s">
        <v>105</v>
      </c>
      <c r="C76" s="50" t="s">
        <v>84</v>
      </c>
      <c r="D76" s="49">
        <v>276000</v>
      </c>
      <c r="E76" s="49">
        <v>266234</v>
      </c>
      <c r="F76" s="69">
        <f>E76/D76</f>
        <v>0.96461594202898548</v>
      </c>
      <c r="G76" s="217">
        <v>32095.3</v>
      </c>
      <c r="H76" s="217">
        <v>32095.3</v>
      </c>
      <c r="I76" s="69">
        <f>H76/G76</f>
        <v>1</v>
      </c>
      <c r="J76" s="69">
        <f>F76/I76</f>
        <v>0.96461594202898548</v>
      </c>
    </row>
    <row r="77" spans="1:10" ht="90">
      <c r="A77" s="221"/>
      <c r="B77" s="20" t="s">
        <v>106</v>
      </c>
      <c r="C77" s="49" t="s">
        <v>20</v>
      </c>
      <c r="D77" s="69">
        <v>25000</v>
      </c>
      <c r="E77" s="69">
        <v>21074</v>
      </c>
      <c r="F77" s="69">
        <f>E77/D77</f>
        <v>0.84296000000000004</v>
      </c>
      <c r="G77" s="219"/>
      <c r="H77" s="219"/>
      <c r="I77" s="69">
        <f>H76/G76</f>
        <v>1</v>
      </c>
      <c r="J77" s="69">
        <f>F77/I77</f>
        <v>0.84296000000000004</v>
      </c>
    </row>
    <row r="78" spans="1:10">
      <c r="A78" s="12"/>
      <c r="B78" s="130" t="s">
        <v>11</v>
      </c>
      <c r="C78" s="131"/>
      <c r="D78" s="131"/>
      <c r="E78" s="131"/>
      <c r="F78" s="131"/>
      <c r="G78" s="131"/>
      <c r="H78" s="131"/>
      <c r="I78" s="132"/>
      <c r="J78" s="12">
        <f>J76+J77</f>
        <v>1.8075759420289854</v>
      </c>
    </row>
    <row r="79" spans="1:10">
      <c r="A79" s="12"/>
      <c r="B79" s="133" t="s">
        <v>10</v>
      </c>
      <c r="C79" s="134"/>
      <c r="D79" s="134"/>
      <c r="E79" s="134"/>
      <c r="F79" s="134"/>
      <c r="G79" s="134"/>
      <c r="H79" s="134"/>
      <c r="I79" s="135"/>
      <c r="J79" s="14">
        <f>J78/2</f>
        <v>0.90378797101449271</v>
      </c>
    </row>
    <row r="80" spans="1:10" ht="60">
      <c r="A80" s="183" t="s">
        <v>312</v>
      </c>
      <c r="B80" s="95" t="s">
        <v>107</v>
      </c>
      <c r="C80" s="96" t="s">
        <v>84</v>
      </c>
      <c r="D80" s="97">
        <v>26</v>
      </c>
      <c r="E80" s="97">
        <v>24</v>
      </c>
      <c r="F80" s="97">
        <f>E80/D80</f>
        <v>0.92307692307692313</v>
      </c>
      <c r="G80" s="186">
        <v>1405.6</v>
      </c>
      <c r="H80" s="186">
        <v>925</v>
      </c>
      <c r="I80" s="97">
        <f>G80/H80</f>
        <v>1.5195675675675675</v>
      </c>
      <c r="J80" s="97">
        <f>F80/I80</f>
        <v>0.6074602688148506</v>
      </c>
    </row>
    <row r="81" spans="1:10" ht="75">
      <c r="A81" s="184"/>
      <c r="B81" s="98" t="s">
        <v>108</v>
      </c>
      <c r="C81" s="99" t="s">
        <v>84</v>
      </c>
      <c r="D81" s="97">
        <v>280</v>
      </c>
      <c r="E81" s="97">
        <v>202</v>
      </c>
      <c r="F81" s="97">
        <f>E81/D81</f>
        <v>0.72142857142857142</v>
      </c>
      <c r="G81" s="187"/>
      <c r="H81" s="187"/>
      <c r="I81" s="97">
        <f>G80/H80</f>
        <v>1.5195675675675675</v>
      </c>
      <c r="J81" s="97">
        <f>F81/I81</f>
        <v>0.47475912675827303</v>
      </c>
    </row>
    <row r="82" spans="1:10" ht="30">
      <c r="A82" s="184"/>
      <c r="B82" s="100" t="s">
        <v>109</v>
      </c>
      <c r="C82" s="101" t="s">
        <v>110</v>
      </c>
      <c r="D82" s="97">
        <v>100</v>
      </c>
      <c r="E82" s="97">
        <v>100</v>
      </c>
      <c r="F82" s="97">
        <f>E82/D82</f>
        <v>1</v>
      </c>
      <c r="G82" s="187"/>
      <c r="H82" s="187"/>
      <c r="I82" s="97">
        <f>G80/H80</f>
        <v>1.5195675675675675</v>
      </c>
      <c r="J82" s="97">
        <f>F82/I82</f>
        <v>0.6580819578827547</v>
      </c>
    </row>
    <row r="83" spans="1:10" ht="45">
      <c r="A83" s="184"/>
      <c r="B83" s="100" t="s">
        <v>111</v>
      </c>
      <c r="C83" s="101" t="s">
        <v>84</v>
      </c>
      <c r="D83" s="97">
        <v>0</v>
      </c>
      <c r="E83" s="97">
        <v>1</v>
      </c>
      <c r="F83" s="97">
        <v>1</v>
      </c>
      <c r="G83" s="187"/>
      <c r="H83" s="187"/>
      <c r="I83" s="97">
        <f>G80/H80</f>
        <v>1.5195675675675675</v>
      </c>
      <c r="J83" s="97">
        <f>F83/I83</f>
        <v>0.6580819578827547</v>
      </c>
    </row>
    <row r="84" spans="1:10" ht="120">
      <c r="A84" s="184"/>
      <c r="B84" s="100" t="s">
        <v>112</v>
      </c>
      <c r="C84" s="101" t="s">
        <v>84</v>
      </c>
      <c r="D84" s="97">
        <v>12</v>
      </c>
      <c r="E84" s="97">
        <v>7</v>
      </c>
      <c r="F84" s="97">
        <f t="shared" ref="F84:F89" si="7">E84/D84</f>
        <v>0.58333333333333337</v>
      </c>
      <c r="G84" s="187"/>
      <c r="H84" s="187"/>
      <c r="I84" s="97">
        <f>G80/H80</f>
        <v>1.5195675675675675</v>
      </c>
      <c r="J84" s="97">
        <f>I84/F84</f>
        <v>2.6049729729729725</v>
      </c>
    </row>
    <row r="85" spans="1:10" ht="45">
      <c r="A85" s="184"/>
      <c r="B85" s="100" t="s">
        <v>113</v>
      </c>
      <c r="C85" s="101" t="s">
        <v>84</v>
      </c>
      <c r="D85" s="97">
        <v>30</v>
      </c>
      <c r="E85" s="97">
        <v>27</v>
      </c>
      <c r="F85" s="97">
        <f t="shared" si="7"/>
        <v>0.9</v>
      </c>
      <c r="G85" s="187"/>
      <c r="H85" s="187"/>
      <c r="I85" s="97">
        <f>G80/H80</f>
        <v>1.5195675675675675</v>
      </c>
      <c r="J85" s="97">
        <f>I85/F85</f>
        <v>1.6884084084084083</v>
      </c>
    </row>
    <row r="86" spans="1:10" ht="105">
      <c r="A86" s="184"/>
      <c r="B86" s="100" t="s">
        <v>114</v>
      </c>
      <c r="C86" s="96" t="s">
        <v>84</v>
      </c>
      <c r="D86" s="97">
        <v>260</v>
      </c>
      <c r="E86" s="97">
        <v>297</v>
      </c>
      <c r="F86" s="97">
        <f t="shared" si="7"/>
        <v>1.1423076923076922</v>
      </c>
      <c r="G86" s="187"/>
      <c r="H86" s="187"/>
      <c r="I86" s="97">
        <f>G80/H80</f>
        <v>1.5195675675675675</v>
      </c>
      <c r="J86" s="97">
        <f>F86/I86</f>
        <v>0.75173208265837743</v>
      </c>
    </row>
    <row r="87" spans="1:10" ht="75">
      <c r="A87" s="184"/>
      <c r="B87" s="100" t="s">
        <v>115</v>
      </c>
      <c r="C87" s="101" t="s">
        <v>84</v>
      </c>
      <c r="D87" s="97">
        <v>45</v>
      </c>
      <c r="E87" s="97">
        <v>3</v>
      </c>
      <c r="F87" s="97">
        <f t="shared" si="7"/>
        <v>6.6666666666666666E-2</v>
      </c>
      <c r="G87" s="187"/>
      <c r="H87" s="187"/>
      <c r="I87" s="97">
        <f>G80/H80</f>
        <v>1.5195675675675675</v>
      </c>
      <c r="J87" s="102">
        <f>F87/I87</f>
        <v>4.3872130525516979E-2</v>
      </c>
    </row>
    <row r="88" spans="1:10" ht="75">
      <c r="A88" s="184"/>
      <c r="B88" s="100" t="s">
        <v>116</v>
      </c>
      <c r="C88" s="101" t="s">
        <v>84</v>
      </c>
      <c r="D88" s="97">
        <v>80</v>
      </c>
      <c r="E88" s="97">
        <v>72</v>
      </c>
      <c r="F88" s="97">
        <f t="shared" si="7"/>
        <v>0.9</v>
      </c>
      <c r="G88" s="187"/>
      <c r="H88" s="187"/>
      <c r="I88" s="97">
        <f>G80/H80</f>
        <v>1.5195675675675675</v>
      </c>
      <c r="J88" s="103">
        <f>F88/I88</f>
        <v>0.59227376209447924</v>
      </c>
    </row>
    <row r="89" spans="1:10" ht="60">
      <c r="A89" s="185"/>
      <c r="B89" s="100" t="s">
        <v>117</v>
      </c>
      <c r="C89" s="101" t="s">
        <v>110</v>
      </c>
      <c r="D89" s="97">
        <v>100</v>
      </c>
      <c r="E89" s="97">
        <v>100</v>
      </c>
      <c r="F89" s="97">
        <f t="shared" si="7"/>
        <v>1</v>
      </c>
      <c r="G89" s="188"/>
      <c r="H89" s="188"/>
      <c r="I89" s="97">
        <f>G80/H80</f>
        <v>1.5195675675675675</v>
      </c>
      <c r="J89" s="103">
        <f>F89/I89</f>
        <v>0.6580819578827547</v>
      </c>
    </row>
    <row r="90" spans="1:10">
      <c r="A90" s="104"/>
      <c r="B90" s="189" t="s">
        <v>11</v>
      </c>
      <c r="C90" s="190"/>
      <c r="D90" s="190"/>
      <c r="E90" s="190"/>
      <c r="F90" s="190"/>
      <c r="G90" s="190"/>
      <c r="H90" s="190"/>
      <c r="I90" s="191"/>
      <c r="J90" s="104">
        <f>J80+J81+J82+J83+J84+J85+J86+J87+J88+J89</f>
        <v>8.7377246258811425</v>
      </c>
    </row>
    <row r="91" spans="1:10">
      <c r="A91" s="104"/>
      <c r="B91" s="192" t="s">
        <v>10</v>
      </c>
      <c r="C91" s="193"/>
      <c r="D91" s="193"/>
      <c r="E91" s="193"/>
      <c r="F91" s="193"/>
      <c r="G91" s="193"/>
      <c r="H91" s="193"/>
      <c r="I91" s="194"/>
      <c r="J91" s="105">
        <f>J90/10</f>
        <v>0.87377246258811425</v>
      </c>
    </row>
    <row r="92" spans="1:10" ht="30.75" customHeight="1">
      <c r="A92" s="158" t="s">
        <v>313</v>
      </c>
      <c r="B92" s="195"/>
      <c r="C92" s="195"/>
      <c r="D92" s="195"/>
      <c r="E92" s="195"/>
      <c r="F92" s="195"/>
      <c r="G92" s="195"/>
      <c r="H92" s="195"/>
      <c r="I92" s="195"/>
      <c r="J92" s="196"/>
    </row>
    <row r="93" spans="1:10" ht="60">
      <c r="A93" s="166" t="s">
        <v>118</v>
      </c>
      <c r="B93" s="15" t="s">
        <v>119</v>
      </c>
      <c r="C93" s="48" t="s">
        <v>84</v>
      </c>
      <c r="D93" s="61">
        <v>400</v>
      </c>
      <c r="E93" s="61">
        <v>958</v>
      </c>
      <c r="F93" s="61">
        <f>E93/D93</f>
        <v>2.395</v>
      </c>
      <c r="G93" s="197">
        <v>57960.6</v>
      </c>
      <c r="H93" s="197">
        <v>57960.6</v>
      </c>
      <c r="I93" s="69">
        <f>H93/G93</f>
        <v>1</v>
      </c>
      <c r="J93" s="71">
        <f t="shared" ref="J93:J117" si="8">F93/I93</f>
        <v>2.395</v>
      </c>
    </row>
    <row r="94" spans="1:10" ht="30">
      <c r="A94" s="167"/>
      <c r="B94" s="15" t="s">
        <v>120</v>
      </c>
      <c r="C94" s="48" t="s">
        <v>84</v>
      </c>
      <c r="D94" s="61">
        <v>1000</v>
      </c>
      <c r="E94" s="61">
        <v>1321</v>
      </c>
      <c r="F94" s="61">
        <f>E94/D94</f>
        <v>1.321</v>
      </c>
      <c r="G94" s="198"/>
      <c r="H94" s="198"/>
      <c r="I94" s="69">
        <f>H93/G93</f>
        <v>1</v>
      </c>
      <c r="J94" s="71">
        <f t="shared" si="8"/>
        <v>1.321</v>
      </c>
    </row>
    <row r="95" spans="1:10" ht="45">
      <c r="A95" s="168"/>
      <c r="B95" s="15" t="s">
        <v>121</v>
      </c>
      <c r="C95" s="48" t="s">
        <v>110</v>
      </c>
      <c r="D95" s="61">
        <v>35</v>
      </c>
      <c r="E95" s="61">
        <v>70</v>
      </c>
      <c r="F95" s="61">
        <f>E95/D95</f>
        <v>2</v>
      </c>
      <c r="G95" s="198"/>
      <c r="H95" s="198"/>
      <c r="I95" s="69">
        <f>H93/G93</f>
        <v>1</v>
      </c>
      <c r="J95" s="71">
        <f t="shared" si="8"/>
        <v>2</v>
      </c>
    </row>
    <row r="96" spans="1:10" ht="60">
      <c r="A96" s="166" t="s">
        <v>122</v>
      </c>
      <c r="B96" s="15" t="s">
        <v>123</v>
      </c>
      <c r="C96" s="48" t="s">
        <v>110</v>
      </c>
      <c r="D96" s="61">
        <v>100</v>
      </c>
      <c r="E96" s="61">
        <v>100</v>
      </c>
      <c r="F96" s="61">
        <f>E96/D96</f>
        <v>1</v>
      </c>
      <c r="G96" s="198"/>
      <c r="H96" s="198"/>
      <c r="I96" s="69">
        <f>H93/G93</f>
        <v>1</v>
      </c>
      <c r="J96" s="71">
        <f t="shared" si="8"/>
        <v>1</v>
      </c>
    </row>
    <row r="97" spans="1:10" ht="90">
      <c r="A97" s="206"/>
      <c r="B97" s="15" t="s">
        <v>124</v>
      </c>
      <c r="C97" s="48" t="s">
        <v>20</v>
      </c>
      <c r="D97" s="61">
        <v>0</v>
      </c>
      <c r="E97" s="61">
        <v>0</v>
      </c>
      <c r="F97" s="61">
        <v>1</v>
      </c>
      <c r="G97" s="198"/>
      <c r="H97" s="198"/>
      <c r="I97" s="69">
        <f>H93/G93</f>
        <v>1</v>
      </c>
      <c r="J97" s="71">
        <f t="shared" si="8"/>
        <v>1</v>
      </c>
    </row>
    <row r="98" spans="1:10" ht="45">
      <c r="A98" s="206"/>
      <c r="B98" s="15" t="s">
        <v>125</v>
      </c>
      <c r="C98" s="48" t="s">
        <v>126</v>
      </c>
      <c r="D98" s="61">
        <v>1</v>
      </c>
      <c r="E98" s="61">
        <v>1</v>
      </c>
      <c r="F98" s="61">
        <f t="shared" ref="F98:F110" si="9">E98/D98</f>
        <v>1</v>
      </c>
      <c r="G98" s="198"/>
      <c r="H98" s="198"/>
      <c r="I98" s="69">
        <f>H93/G93</f>
        <v>1</v>
      </c>
      <c r="J98" s="71">
        <f t="shared" si="8"/>
        <v>1</v>
      </c>
    </row>
    <row r="99" spans="1:10" ht="45">
      <c r="A99" s="207" t="s">
        <v>127</v>
      </c>
      <c r="B99" s="15" t="s">
        <v>128</v>
      </c>
      <c r="C99" s="48" t="s">
        <v>84</v>
      </c>
      <c r="D99" s="61">
        <v>1800</v>
      </c>
      <c r="E99" s="61">
        <v>1202</v>
      </c>
      <c r="F99" s="61">
        <f t="shared" si="9"/>
        <v>0.6677777777777778</v>
      </c>
      <c r="G99" s="198"/>
      <c r="H99" s="198"/>
      <c r="I99" s="69">
        <f>H93/G93</f>
        <v>1</v>
      </c>
      <c r="J99" s="71">
        <f t="shared" si="8"/>
        <v>0.6677777777777778</v>
      </c>
    </row>
    <row r="100" spans="1:10" ht="30">
      <c r="A100" s="208"/>
      <c r="B100" s="15" t="s">
        <v>129</v>
      </c>
      <c r="C100" s="48" t="s">
        <v>130</v>
      </c>
      <c r="D100" s="61">
        <v>15000</v>
      </c>
      <c r="E100" s="61">
        <v>31542</v>
      </c>
      <c r="F100" s="61">
        <f t="shared" si="9"/>
        <v>2.1027999999999998</v>
      </c>
      <c r="G100" s="198"/>
      <c r="H100" s="198"/>
      <c r="I100" s="69">
        <f>H93/G93</f>
        <v>1</v>
      </c>
      <c r="J100" s="71">
        <f t="shared" si="8"/>
        <v>2.1027999999999998</v>
      </c>
    </row>
    <row r="101" spans="1:10" ht="60">
      <c r="A101" s="166" t="s">
        <v>131</v>
      </c>
      <c r="B101" s="15" t="s">
        <v>132</v>
      </c>
      <c r="C101" s="48" t="s">
        <v>126</v>
      </c>
      <c r="D101" s="61">
        <v>1</v>
      </c>
      <c r="E101" s="61">
        <v>1</v>
      </c>
      <c r="F101" s="61">
        <f t="shared" si="9"/>
        <v>1</v>
      </c>
      <c r="G101" s="198"/>
      <c r="H101" s="198"/>
      <c r="I101" s="69">
        <f>H93/G93</f>
        <v>1</v>
      </c>
      <c r="J101" s="69">
        <f t="shared" si="8"/>
        <v>1</v>
      </c>
    </row>
    <row r="102" spans="1:10" ht="55.5" customHeight="1">
      <c r="A102" s="206"/>
      <c r="B102" s="15" t="s">
        <v>133</v>
      </c>
      <c r="C102" s="50" t="s">
        <v>110</v>
      </c>
      <c r="D102" s="61">
        <v>98</v>
      </c>
      <c r="E102" s="61">
        <v>98</v>
      </c>
      <c r="F102" s="61">
        <f t="shared" si="9"/>
        <v>1</v>
      </c>
      <c r="G102" s="198"/>
      <c r="H102" s="198"/>
      <c r="I102" s="69">
        <f>H93/G93</f>
        <v>1</v>
      </c>
      <c r="J102" s="70">
        <f t="shared" si="8"/>
        <v>1</v>
      </c>
    </row>
    <row r="103" spans="1:10" ht="65.25" customHeight="1">
      <c r="A103" s="206"/>
      <c r="B103" s="15" t="s">
        <v>134</v>
      </c>
      <c r="C103" s="50" t="s">
        <v>110</v>
      </c>
      <c r="D103" s="61">
        <v>99</v>
      </c>
      <c r="E103" s="61">
        <v>99</v>
      </c>
      <c r="F103" s="61">
        <f t="shared" si="9"/>
        <v>1</v>
      </c>
      <c r="G103" s="198"/>
      <c r="H103" s="198"/>
      <c r="I103" s="69">
        <f>H93/G93</f>
        <v>1</v>
      </c>
      <c r="J103" s="71">
        <f t="shared" si="8"/>
        <v>1</v>
      </c>
    </row>
    <row r="104" spans="1:10" ht="45">
      <c r="A104" s="206"/>
      <c r="B104" s="15" t="s">
        <v>135</v>
      </c>
      <c r="C104" s="48" t="s">
        <v>126</v>
      </c>
      <c r="D104" s="61">
        <v>1</v>
      </c>
      <c r="E104" s="61">
        <v>1</v>
      </c>
      <c r="F104" s="61">
        <f t="shared" si="9"/>
        <v>1</v>
      </c>
      <c r="G104" s="198"/>
      <c r="H104" s="198"/>
      <c r="I104" s="69">
        <f>H93/G93</f>
        <v>1</v>
      </c>
      <c r="J104" s="71">
        <f t="shared" si="8"/>
        <v>1</v>
      </c>
    </row>
    <row r="105" spans="1:10" ht="60">
      <c r="A105" s="209" t="s">
        <v>136</v>
      </c>
      <c r="B105" s="15" t="s">
        <v>137</v>
      </c>
      <c r="C105" s="48" t="s">
        <v>110</v>
      </c>
      <c r="D105" s="61">
        <v>100</v>
      </c>
      <c r="E105" s="61">
        <v>100</v>
      </c>
      <c r="F105" s="61">
        <f t="shared" si="9"/>
        <v>1</v>
      </c>
      <c r="G105" s="198"/>
      <c r="H105" s="198"/>
      <c r="I105" s="69">
        <f>H93/G93</f>
        <v>1</v>
      </c>
      <c r="J105" s="71">
        <f t="shared" si="8"/>
        <v>1</v>
      </c>
    </row>
    <row r="106" spans="1:10" ht="60">
      <c r="A106" s="210"/>
      <c r="B106" s="20" t="s">
        <v>138</v>
      </c>
      <c r="C106" s="49" t="s">
        <v>84</v>
      </c>
      <c r="D106" s="69">
        <v>2640</v>
      </c>
      <c r="E106" s="69">
        <v>5240</v>
      </c>
      <c r="F106" s="69">
        <f t="shared" si="9"/>
        <v>1.9848484848484849</v>
      </c>
      <c r="G106" s="198"/>
      <c r="H106" s="198"/>
      <c r="I106" s="69">
        <f>H93/G93</f>
        <v>1</v>
      </c>
      <c r="J106" s="71">
        <f t="shared" si="8"/>
        <v>1.9848484848484849</v>
      </c>
    </row>
    <row r="107" spans="1:10" ht="45">
      <c r="A107" s="210"/>
      <c r="B107" s="20" t="s">
        <v>139</v>
      </c>
      <c r="C107" s="49" t="s">
        <v>84</v>
      </c>
      <c r="D107" s="69">
        <v>4000</v>
      </c>
      <c r="E107" s="69">
        <v>4941</v>
      </c>
      <c r="F107" s="69">
        <f t="shared" si="9"/>
        <v>1.23525</v>
      </c>
      <c r="G107" s="198"/>
      <c r="H107" s="198"/>
      <c r="I107" s="69">
        <f>H93/G93</f>
        <v>1</v>
      </c>
      <c r="J107" s="71">
        <f t="shared" si="8"/>
        <v>1.23525</v>
      </c>
    </row>
    <row r="108" spans="1:10" ht="45">
      <c r="A108" s="210"/>
      <c r="B108" s="20" t="s">
        <v>140</v>
      </c>
      <c r="C108" s="49" t="s">
        <v>141</v>
      </c>
      <c r="D108" s="69">
        <v>30</v>
      </c>
      <c r="E108" s="69">
        <v>30</v>
      </c>
      <c r="F108" s="69">
        <f t="shared" si="9"/>
        <v>1</v>
      </c>
      <c r="G108" s="198"/>
      <c r="H108" s="198"/>
      <c r="I108" s="69">
        <f>H93/G93</f>
        <v>1</v>
      </c>
      <c r="J108" s="71">
        <f t="shared" si="8"/>
        <v>1</v>
      </c>
    </row>
    <row r="109" spans="1:10" ht="60">
      <c r="A109" s="211"/>
      <c r="B109" s="20" t="s">
        <v>142</v>
      </c>
      <c r="C109" s="49" t="s">
        <v>84</v>
      </c>
      <c r="D109" s="69">
        <v>3200</v>
      </c>
      <c r="E109" s="69">
        <v>3206</v>
      </c>
      <c r="F109" s="69">
        <f t="shared" si="9"/>
        <v>1.0018750000000001</v>
      </c>
      <c r="G109" s="198"/>
      <c r="H109" s="198"/>
      <c r="I109" s="69">
        <f>H93/G93</f>
        <v>1</v>
      </c>
      <c r="J109" s="71">
        <f t="shared" si="8"/>
        <v>1.0018750000000001</v>
      </c>
    </row>
    <row r="110" spans="1:10" ht="60">
      <c r="A110" s="147" t="s">
        <v>143</v>
      </c>
      <c r="B110" s="20" t="s">
        <v>144</v>
      </c>
      <c r="C110" s="49" t="s">
        <v>110</v>
      </c>
      <c r="D110" s="69">
        <v>94</v>
      </c>
      <c r="E110" s="69">
        <v>94</v>
      </c>
      <c r="F110" s="69">
        <f t="shared" si="9"/>
        <v>1</v>
      </c>
      <c r="G110" s="198"/>
      <c r="H110" s="198"/>
      <c r="I110" s="69">
        <f>H93/G93</f>
        <v>1</v>
      </c>
      <c r="J110" s="71">
        <f t="shared" si="8"/>
        <v>1</v>
      </c>
    </row>
    <row r="111" spans="1:10" ht="60">
      <c r="A111" s="148"/>
      <c r="B111" s="20" t="s">
        <v>145</v>
      </c>
      <c r="C111" s="49" t="s">
        <v>146</v>
      </c>
      <c r="D111" s="69">
        <v>22</v>
      </c>
      <c r="E111" s="69">
        <v>21</v>
      </c>
      <c r="F111" s="69">
        <f>D111/E111</f>
        <v>1.0476190476190477</v>
      </c>
      <c r="G111" s="198"/>
      <c r="H111" s="198"/>
      <c r="I111" s="69">
        <f>H93/G93</f>
        <v>1</v>
      </c>
      <c r="J111" s="71">
        <f t="shared" si="8"/>
        <v>1.0476190476190477</v>
      </c>
    </row>
    <row r="112" spans="1:10" ht="60">
      <c r="A112" s="148"/>
      <c r="B112" s="20" t="s">
        <v>147</v>
      </c>
      <c r="C112" s="49" t="s">
        <v>126</v>
      </c>
      <c r="D112" s="69">
        <v>1</v>
      </c>
      <c r="E112" s="69">
        <v>1</v>
      </c>
      <c r="F112" s="69">
        <f t="shared" ref="F112:F117" si="10">E112/D112</f>
        <v>1</v>
      </c>
      <c r="G112" s="198"/>
      <c r="H112" s="198"/>
      <c r="I112" s="69">
        <f>H93/G93</f>
        <v>1</v>
      </c>
      <c r="J112" s="69">
        <f t="shared" si="8"/>
        <v>1</v>
      </c>
    </row>
    <row r="113" spans="1:10" ht="45">
      <c r="A113" s="149"/>
      <c r="B113" s="15" t="s">
        <v>148</v>
      </c>
      <c r="C113" s="48" t="s">
        <v>110</v>
      </c>
      <c r="D113" s="61">
        <v>51</v>
      </c>
      <c r="E113" s="61">
        <v>73</v>
      </c>
      <c r="F113" s="61">
        <f t="shared" si="10"/>
        <v>1.4313725490196079</v>
      </c>
      <c r="G113" s="198"/>
      <c r="H113" s="198"/>
      <c r="I113" s="69">
        <f>H93/G93</f>
        <v>1</v>
      </c>
      <c r="J113" s="69">
        <f t="shared" si="8"/>
        <v>1.4313725490196079</v>
      </c>
    </row>
    <row r="114" spans="1:10" ht="30">
      <c r="A114" s="150" t="s">
        <v>149</v>
      </c>
      <c r="B114" s="15" t="s">
        <v>150</v>
      </c>
      <c r="C114" s="48" t="s">
        <v>22</v>
      </c>
      <c r="D114" s="61">
        <v>169</v>
      </c>
      <c r="E114" s="61">
        <v>169</v>
      </c>
      <c r="F114" s="61">
        <f t="shared" si="10"/>
        <v>1</v>
      </c>
      <c r="G114" s="198"/>
      <c r="H114" s="198"/>
      <c r="I114" s="69">
        <f>H93/G93</f>
        <v>1</v>
      </c>
      <c r="J114" s="69">
        <f t="shared" si="8"/>
        <v>1</v>
      </c>
    </row>
    <row r="115" spans="1:10" ht="45">
      <c r="A115" s="151"/>
      <c r="B115" s="20" t="s">
        <v>151</v>
      </c>
      <c r="C115" s="49" t="s">
        <v>22</v>
      </c>
      <c r="D115" s="69">
        <v>4</v>
      </c>
      <c r="E115" s="69">
        <v>4</v>
      </c>
      <c r="F115" s="69">
        <f t="shared" si="10"/>
        <v>1</v>
      </c>
      <c r="G115" s="198"/>
      <c r="H115" s="198"/>
      <c r="I115" s="69">
        <f>H93/G93</f>
        <v>1</v>
      </c>
      <c r="J115" s="69">
        <f t="shared" si="8"/>
        <v>1</v>
      </c>
    </row>
    <row r="116" spans="1:10" ht="45">
      <c r="A116" s="150" t="s">
        <v>152</v>
      </c>
      <c r="B116" s="20" t="s">
        <v>153</v>
      </c>
      <c r="C116" s="49" t="s">
        <v>84</v>
      </c>
      <c r="D116" s="69">
        <v>2000</v>
      </c>
      <c r="E116" s="69">
        <v>1890</v>
      </c>
      <c r="F116" s="69">
        <f t="shared" si="10"/>
        <v>0.94499999999999995</v>
      </c>
      <c r="G116" s="198"/>
      <c r="H116" s="198"/>
      <c r="I116" s="69">
        <f>H93/G93</f>
        <v>1</v>
      </c>
      <c r="J116" s="69">
        <f t="shared" si="8"/>
        <v>0.94499999999999995</v>
      </c>
    </row>
    <row r="117" spans="1:10" ht="45">
      <c r="A117" s="152"/>
      <c r="B117" s="20" t="s">
        <v>154</v>
      </c>
      <c r="C117" s="49" t="s">
        <v>84</v>
      </c>
      <c r="D117" s="69">
        <v>190</v>
      </c>
      <c r="E117" s="69">
        <v>760</v>
      </c>
      <c r="F117" s="69">
        <f t="shared" si="10"/>
        <v>4</v>
      </c>
      <c r="G117" s="198"/>
      <c r="H117" s="198"/>
      <c r="I117" s="69">
        <f>H93/G93</f>
        <v>1</v>
      </c>
      <c r="J117" s="69">
        <f t="shared" si="8"/>
        <v>4</v>
      </c>
    </row>
    <row r="118" spans="1:10">
      <c r="A118" s="151"/>
      <c r="B118" s="61"/>
      <c r="C118" s="61"/>
      <c r="D118" s="61"/>
      <c r="E118" s="61"/>
      <c r="F118" s="61"/>
      <c r="G118" s="199"/>
      <c r="H118" s="199"/>
      <c r="I118" s="69"/>
      <c r="J118" s="69"/>
    </row>
    <row r="119" spans="1:10">
      <c r="A119" s="12"/>
      <c r="B119" s="130" t="s">
        <v>11</v>
      </c>
      <c r="C119" s="131"/>
      <c r="D119" s="131"/>
      <c r="E119" s="131"/>
      <c r="F119" s="131"/>
      <c r="G119" s="131"/>
      <c r="H119" s="131"/>
      <c r="I119" s="132"/>
      <c r="J119" s="12">
        <f>J93+J94+J95+J96+J97+J98+J99+J100+J101+J102+J103+J104+J105+J106+J107+J108+J109+J110+J111+J112+J113+J114+J115+J116+J117</f>
        <v>33.132542859264916</v>
      </c>
    </row>
    <row r="120" spans="1:10">
      <c r="A120" s="12"/>
      <c r="B120" s="133" t="s">
        <v>10</v>
      </c>
      <c r="C120" s="134"/>
      <c r="D120" s="134"/>
      <c r="E120" s="134"/>
      <c r="F120" s="134"/>
      <c r="G120" s="134"/>
      <c r="H120" s="134"/>
      <c r="I120" s="135"/>
      <c r="J120" s="14">
        <f>J119/25</f>
        <v>1.3253017143705967</v>
      </c>
    </row>
    <row r="121" spans="1:10" ht="34.5" customHeight="1">
      <c r="A121" s="158" t="s">
        <v>314</v>
      </c>
      <c r="B121" s="159"/>
      <c r="C121" s="159"/>
      <c r="D121" s="159"/>
      <c r="E121" s="159"/>
      <c r="F121" s="159"/>
      <c r="G121" s="159"/>
      <c r="H121" s="159"/>
      <c r="I121" s="159"/>
      <c r="J121" s="160"/>
    </row>
    <row r="122" spans="1:10" ht="60">
      <c r="A122" s="155" t="s">
        <v>163</v>
      </c>
      <c r="B122" s="20" t="s">
        <v>164</v>
      </c>
      <c r="C122" s="49" t="s">
        <v>126</v>
      </c>
      <c r="D122" s="69">
        <v>1</v>
      </c>
      <c r="E122" s="69">
        <v>1</v>
      </c>
      <c r="F122" s="69">
        <f t="shared" ref="F122:F151" si="11">E122/D122</f>
        <v>1</v>
      </c>
      <c r="G122" s="127">
        <v>14960.6</v>
      </c>
      <c r="H122" s="127">
        <v>14960.6</v>
      </c>
      <c r="I122" s="69">
        <f t="shared" ref="I122" si="12">H122/G122</f>
        <v>1</v>
      </c>
      <c r="J122" s="69">
        <f t="shared" ref="J122:J151" si="13">F122/I122</f>
        <v>1</v>
      </c>
    </row>
    <row r="123" spans="1:10" ht="60">
      <c r="A123" s="161"/>
      <c r="B123" s="20" t="s">
        <v>165</v>
      </c>
      <c r="C123" s="49" t="s">
        <v>126</v>
      </c>
      <c r="D123" s="69">
        <v>1</v>
      </c>
      <c r="E123" s="69">
        <v>1</v>
      </c>
      <c r="F123" s="69">
        <f t="shared" si="11"/>
        <v>1</v>
      </c>
      <c r="G123" s="143"/>
      <c r="H123" s="143"/>
      <c r="I123" s="69">
        <f>I122</f>
        <v>1</v>
      </c>
      <c r="J123" s="69">
        <f t="shared" si="13"/>
        <v>1</v>
      </c>
    </row>
    <row r="124" spans="1:10" ht="44.25" customHeight="1">
      <c r="A124" s="161"/>
      <c r="B124" s="20" t="s">
        <v>166</v>
      </c>
      <c r="C124" s="49" t="s">
        <v>126</v>
      </c>
      <c r="D124" s="69">
        <v>1</v>
      </c>
      <c r="E124" s="69">
        <v>1</v>
      </c>
      <c r="F124" s="69">
        <f t="shared" si="11"/>
        <v>1</v>
      </c>
      <c r="G124" s="143"/>
      <c r="H124" s="143"/>
      <c r="I124" s="69">
        <f t="shared" ref="I124:I151" si="14">I123</f>
        <v>1</v>
      </c>
      <c r="J124" s="69">
        <f t="shared" si="13"/>
        <v>1</v>
      </c>
    </row>
    <row r="125" spans="1:10" ht="120">
      <c r="A125" s="161"/>
      <c r="B125" s="73" t="s">
        <v>167</v>
      </c>
      <c r="C125" s="48" t="s">
        <v>84</v>
      </c>
      <c r="D125" s="61">
        <v>2</v>
      </c>
      <c r="E125" s="61">
        <v>4</v>
      </c>
      <c r="F125" s="61">
        <f t="shared" si="11"/>
        <v>2</v>
      </c>
      <c r="G125" s="143"/>
      <c r="H125" s="143"/>
      <c r="I125" s="69">
        <f t="shared" si="14"/>
        <v>1</v>
      </c>
      <c r="J125" s="61">
        <f t="shared" si="13"/>
        <v>2</v>
      </c>
    </row>
    <row r="126" spans="1:10" ht="90">
      <c r="A126" s="161"/>
      <c r="B126" s="73" t="s">
        <v>168</v>
      </c>
      <c r="C126" s="48" t="s">
        <v>84</v>
      </c>
      <c r="D126" s="61">
        <v>50</v>
      </c>
      <c r="E126" s="61">
        <v>132</v>
      </c>
      <c r="F126" s="61">
        <f t="shared" si="11"/>
        <v>2.64</v>
      </c>
      <c r="G126" s="143"/>
      <c r="H126" s="143"/>
      <c r="I126" s="69">
        <f t="shared" si="14"/>
        <v>1</v>
      </c>
      <c r="J126" s="61">
        <f t="shared" si="13"/>
        <v>2.64</v>
      </c>
    </row>
    <row r="127" spans="1:10" ht="90">
      <c r="A127" s="161"/>
      <c r="B127" s="73" t="s">
        <v>169</v>
      </c>
      <c r="C127" s="48" t="s">
        <v>84</v>
      </c>
      <c r="D127" s="61">
        <v>50</v>
      </c>
      <c r="E127" s="61">
        <v>69</v>
      </c>
      <c r="F127" s="61">
        <f t="shared" si="11"/>
        <v>1.38</v>
      </c>
      <c r="G127" s="143"/>
      <c r="H127" s="143"/>
      <c r="I127" s="69">
        <f t="shared" si="14"/>
        <v>1</v>
      </c>
      <c r="J127" s="61">
        <f t="shared" si="13"/>
        <v>1.38</v>
      </c>
    </row>
    <row r="128" spans="1:10" ht="90">
      <c r="A128" s="161"/>
      <c r="B128" s="73" t="s">
        <v>170</v>
      </c>
      <c r="C128" s="48" t="s">
        <v>84</v>
      </c>
      <c r="D128" s="61">
        <v>25</v>
      </c>
      <c r="E128" s="61">
        <v>46</v>
      </c>
      <c r="F128" s="61">
        <f t="shared" si="11"/>
        <v>1.84</v>
      </c>
      <c r="G128" s="143"/>
      <c r="H128" s="143"/>
      <c r="I128" s="69">
        <f t="shared" si="14"/>
        <v>1</v>
      </c>
      <c r="J128" s="61">
        <f t="shared" si="13"/>
        <v>1.84</v>
      </c>
    </row>
    <row r="129" spans="1:10" ht="122.25" customHeight="1">
      <c r="A129" s="161"/>
      <c r="B129" s="73" t="s">
        <v>171</v>
      </c>
      <c r="C129" s="61" t="s">
        <v>84</v>
      </c>
      <c r="D129" s="61">
        <v>1</v>
      </c>
      <c r="E129" s="61">
        <v>0</v>
      </c>
      <c r="F129" s="61">
        <f t="shared" si="11"/>
        <v>0</v>
      </c>
      <c r="G129" s="143"/>
      <c r="H129" s="143"/>
      <c r="I129" s="69">
        <f t="shared" si="14"/>
        <v>1</v>
      </c>
      <c r="J129" s="12">
        <f t="shared" si="13"/>
        <v>0</v>
      </c>
    </row>
    <row r="130" spans="1:10" ht="75">
      <c r="A130" s="161"/>
      <c r="B130" s="73" t="s">
        <v>172</v>
      </c>
      <c r="C130" s="61" t="s">
        <v>84</v>
      </c>
      <c r="D130" s="61">
        <v>20</v>
      </c>
      <c r="E130" s="61">
        <v>24</v>
      </c>
      <c r="F130" s="61">
        <f t="shared" si="11"/>
        <v>1.2</v>
      </c>
      <c r="G130" s="143"/>
      <c r="H130" s="143"/>
      <c r="I130" s="69">
        <f t="shared" si="14"/>
        <v>1</v>
      </c>
      <c r="J130" s="12">
        <f t="shared" si="13"/>
        <v>1.2</v>
      </c>
    </row>
    <row r="131" spans="1:10" ht="75">
      <c r="A131" s="161"/>
      <c r="B131" s="20" t="s">
        <v>173</v>
      </c>
      <c r="C131" s="49" t="s">
        <v>126</v>
      </c>
      <c r="D131" s="69">
        <v>1</v>
      </c>
      <c r="E131" s="69">
        <v>1</v>
      </c>
      <c r="F131" s="69">
        <f t="shared" si="11"/>
        <v>1</v>
      </c>
      <c r="G131" s="143"/>
      <c r="H131" s="143"/>
      <c r="I131" s="69">
        <f t="shared" si="14"/>
        <v>1</v>
      </c>
      <c r="J131" s="69">
        <f t="shared" si="13"/>
        <v>1</v>
      </c>
    </row>
    <row r="132" spans="1:10" ht="60">
      <c r="A132" s="161"/>
      <c r="B132" s="20" t="s">
        <v>174</v>
      </c>
      <c r="C132" s="49" t="s">
        <v>126</v>
      </c>
      <c r="D132" s="69">
        <v>1</v>
      </c>
      <c r="E132" s="69">
        <v>1</v>
      </c>
      <c r="F132" s="69">
        <f t="shared" si="11"/>
        <v>1</v>
      </c>
      <c r="G132" s="143"/>
      <c r="H132" s="143"/>
      <c r="I132" s="69">
        <f t="shared" si="14"/>
        <v>1</v>
      </c>
      <c r="J132" s="69">
        <f t="shared" si="13"/>
        <v>1</v>
      </c>
    </row>
    <row r="133" spans="1:10" ht="75">
      <c r="A133" s="161"/>
      <c r="B133" s="20" t="s">
        <v>175</v>
      </c>
      <c r="C133" s="49" t="s">
        <v>84</v>
      </c>
      <c r="D133" s="69">
        <v>5</v>
      </c>
      <c r="E133" s="69">
        <v>5</v>
      </c>
      <c r="F133" s="69">
        <f t="shared" si="11"/>
        <v>1</v>
      </c>
      <c r="G133" s="143"/>
      <c r="H133" s="143"/>
      <c r="I133" s="69">
        <f t="shared" si="14"/>
        <v>1</v>
      </c>
      <c r="J133" s="69">
        <f t="shared" si="13"/>
        <v>1</v>
      </c>
    </row>
    <row r="134" spans="1:10" ht="90">
      <c r="A134" s="162"/>
      <c r="B134" s="20" t="s">
        <v>176</v>
      </c>
      <c r="C134" s="49" t="s">
        <v>126</v>
      </c>
      <c r="D134" s="69">
        <v>1</v>
      </c>
      <c r="E134" s="69">
        <v>1</v>
      </c>
      <c r="F134" s="69">
        <f t="shared" si="11"/>
        <v>1</v>
      </c>
      <c r="G134" s="143"/>
      <c r="H134" s="143"/>
      <c r="I134" s="69">
        <f t="shared" si="14"/>
        <v>1</v>
      </c>
      <c r="J134" s="69">
        <f t="shared" si="13"/>
        <v>1</v>
      </c>
    </row>
    <row r="135" spans="1:10" ht="45">
      <c r="A135" s="155" t="s">
        <v>177</v>
      </c>
      <c r="B135" s="20" t="s">
        <v>178</v>
      </c>
      <c r="C135" s="49" t="s">
        <v>126</v>
      </c>
      <c r="D135" s="69">
        <v>1</v>
      </c>
      <c r="E135" s="69">
        <v>1</v>
      </c>
      <c r="F135" s="69">
        <f t="shared" si="11"/>
        <v>1</v>
      </c>
      <c r="G135" s="143"/>
      <c r="H135" s="143"/>
      <c r="I135" s="69">
        <f t="shared" si="14"/>
        <v>1</v>
      </c>
      <c r="J135" s="69">
        <f t="shared" si="13"/>
        <v>1</v>
      </c>
    </row>
    <row r="136" spans="1:10" ht="75">
      <c r="A136" s="157"/>
      <c r="B136" s="20" t="s">
        <v>179</v>
      </c>
      <c r="C136" s="49" t="s">
        <v>84</v>
      </c>
      <c r="D136" s="69">
        <v>1</v>
      </c>
      <c r="E136" s="69">
        <v>5</v>
      </c>
      <c r="F136" s="69">
        <f t="shared" si="11"/>
        <v>5</v>
      </c>
      <c r="G136" s="143"/>
      <c r="H136" s="143"/>
      <c r="I136" s="69">
        <f t="shared" si="14"/>
        <v>1</v>
      </c>
      <c r="J136" s="69">
        <f t="shared" si="13"/>
        <v>5</v>
      </c>
    </row>
    <row r="137" spans="1:10" ht="90">
      <c r="A137" s="157"/>
      <c r="B137" s="20" t="s">
        <v>180</v>
      </c>
      <c r="C137" s="49" t="s">
        <v>126</v>
      </c>
      <c r="D137" s="69">
        <v>1</v>
      </c>
      <c r="E137" s="69">
        <v>1</v>
      </c>
      <c r="F137" s="69">
        <f t="shared" si="11"/>
        <v>1</v>
      </c>
      <c r="G137" s="143"/>
      <c r="H137" s="143"/>
      <c r="I137" s="69">
        <f t="shared" si="14"/>
        <v>1</v>
      </c>
      <c r="J137" s="69">
        <f t="shared" si="13"/>
        <v>1</v>
      </c>
    </row>
    <row r="138" spans="1:10" ht="60">
      <c r="A138" s="157"/>
      <c r="B138" s="20" t="s">
        <v>181</v>
      </c>
      <c r="C138" s="49" t="s">
        <v>126</v>
      </c>
      <c r="D138" s="69">
        <v>1</v>
      </c>
      <c r="E138" s="69">
        <v>0</v>
      </c>
      <c r="F138" s="69">
        <f t="shared" si="11"/>
        <v>0</v>
      </c>
      <c r="G138" s="143"/>
      <c r="H138" s="143"/>
      <c r="I138" s="69">
        <f t="shared" si="14"/>
        <v>1</v>
      </c>
      <c r="J138" s="69">
        <f t="shared" si="13"/>
        <v>0</v>
      </c>
    </row>
    <row r="139" spans="1:10" ht="60">
      <c r="A139" s="157"/>
      <c r="B139" s="20" t="s">
        <v>182</v>
      </c>
      <c r="C139" s="49" t="s">
        <v>126</v>
      </c>
      <c r="D139" s="69">
        <v>1</v>
      </c>
      <c r="E139" s="69">
        <v>1</v>
      </c>
      <c r="F139" s="69">
        <f t="shared" si="11"/>
        <v>1</v>
      </c>
      <c r="G139" s="143"/>
      <c r="H139" s="143"/>
      <c r="I139" s="69">
        <f t="shared" si="14"/>
        <v>1</v>
      </c>
      <c r="J139" s="69">
        <f t="shared" si="13"/>
        <v>1</v>
      </c>
    </row>
    <row r="140" spans="1:10" ht="45">
      <c r="A140" s="157"/>
      <c r="B140" s="20" t="s">
        <v>183</v>
      </c>
      <c r="C140" s="49" t="s">
        <v>126</v>
      </c>
      <c r="D140" s="69">
        <v>1</v>
      </c>
      <c r="E140" s="69">
        <v>1</v>
      </c>
      <c r="F140" s="69">
        <f t="shared" si="11"/>
        <v>1</v>
      </c>
      <c r="G140" s="143"/>
      <c r="H140" s="143"/>
      <c r="I140" s="69">
        <f t="shared" si="14"/>
        <v>1</v>
      </c>
      <c r="J140" s="69">
        <f t="shared" si="13"/>
        <v>1</v>
      </c>
    </row>
    <row r="141" spans="1:10" ht="45">
      <c r="A141" s="156"/>
      <c r="B141" s="20" t="s">
        <v>140</v>
      </c>
      <c r="C141" s="49" t="s">
        <v>141</v>
      </c>
      <c r="D141" s="69">
        <v>30</v>
      </c>
      <c r="E141" s="69">
        <v>30</v>
      </c>
      <c r="F141" s="69">
        <f t="shared" si="11"/>
        <v>1</v>
      </c>
      <c r="G141" s="143"/>
      <c r="H141" s="143"/>
      <c r="I141" s="69">
        <f t="shared" si="14"/>
        <v>1</v>
      </c>
      <c r="J141" s="69">
        <f t="shared" si="13"/>
        <v>1</v>
      </c>
    </row>
    <row r="142" spans="1:10" ht="120">
      <c r="A142" s="225"/>
      <c r="B142" s="20" t="s">
        <v>184</v>
      </c>
      <c r="C142" s="49" t="s">
        <v>126</v>
      </c>
      <c r="D142" s="69">
        <v>1</v>
      </c>
      <c r="E142" s="69">
        <v>1</v>
      </c>
      <c r="F142" s="69">
        <f t="shared" si="11"/>
        <v>1</v>
      </c>
      <c r="G142" s="143"/>
      <c r="H142" s="143"/>
      <c r="I142" s="69">
        <f t="shared" si="14"/>
        <v>1</v>
      </c>
      <c r="J142" s="69">
        <f t="shared" si="13"/>
        <v>1</v>
      </c>
    </row>
    <row r="143" spans="1:10" ht="120">
      <c r="A143" s="161"/>
      <c r="B143" s="20" t="s">
        <v>185</v>
      </c>
      <c r="C143" s="49" t="s">
        <v>126</v>
      </c>
      <c r="D143" s="69">
        <v>1</v>
      </c>
      <c r="E143" s="69">
        <v>1</v>
      </c>
      <c r="F143" s="69">
        <f t="shared" si="11"/>
        <v>1</v>
      </c>
      <c r="G143" s="143"/>
      <c r="H143" s="143"/>
      <c r="I143" s="69">
        <f t="shared" si="14"/>
        <v>1</v>
      </c>
      <c r="J143" s="69">
        <f t="shared" si="13"/>
        <v>1</v>
      </c>
    </row>
    <row r="144" spans="1:10" ht="105">
      <c r="A144" s="161"/>
      <c r="B144" s="20" t="s">
        <v>186</v>
      </c>
      <c r="C144" s="49" t="s">
        <v>126</v>
      </c>
      <c r="D144" s="69">
        <v>1</v>
      </c>
      <c r="E144" s="69">
        <v>1</v>
      </c>
      <c r="F144" s="69">
        <f t="shared" si="11"/>
        <v>1</v>
      </c>
      <c r="G144" s="143"/>
      <c r="H144" s="143"/>
      <c r="I144" s="69">
        <f t="shared" si="14"/>
        <v>1</v>
      </c>
      <c r="J144" s="69">
        <f t="shared" si="13"/>
        <v>1</v>
      </c>
    </row>
    <row r="145" spans="1:10" ht="45">
      <c r="A145" s="161"/>
      <c r="B145" s="20" t="s">
        <v>187</v>
      </c>
      <c r="C145" s="49" t="s">
        <v>84</v>
      </c>
      <c r="D145" s="69">
        <v>450</v>
      </c>
      <c r="E145" s="69">
        <v>450</v>
      </c>
      <c r="F145" s="69">
        <f t="shared" si="11"/>
        <v>1</v>
      </c>
      <c r="G145" s="143"/>
      <c r="H145" s="143"/>
      <c r="I145" s="69">
        <f t="shared" si="14"/>
        <v>1</v>
      </c>
      <c r="J145" s="69">
        <f t="shared" si="13"/>
        <v>1</v>
      </c>
    </row>
    <row r="146" spans="1:10" ht="60">
      <c r="A146" s="162"/>
      <c r="B146" s="20" t="s">
        <v>188</v>
      </c>
      <c r="C146" s="49" t="s">
        <v>126</v>
      </c>
      <c r="D146" s="69">
        <v>1</v>
      </c>
      <c r="E146" s="69">
        <v>1</v>
      </c>
      <c r="F146" s="69">
        <f t="shared" si="11"/>
        <v>1</v>
      </c>
      <c r="G146" s="143"/>
      <c r="H146" s="143"/>
      <c r="I146" s="69">
        <f t="shared" si="14"/>
        <v>1</v>
      </c>
      <c r="J146" s="69">
        <f t="shared" si="13"/>
        <v>1</v>
      </c>
    </row>
    <row r="147" spans="1:10" ht="90">
      <c r="A147" s="155" t="s">
        <v>189</v>
      </c>
      <c r="B147" s="20" t="s">
        <v>190</v>
      </c>
      <c r="C147" s="49" t="s">
        <v>126</v>
      </c>
      <c r="D147" s="69">
        <v>1</v>
      </c>
      <c r="E147" s="69">
        <v>1</v>
      </c>
      <c r="F147" s="69">
        <f t="shared" si="11"/>
        <v>1</v>
      </c>
      <c r="G147" s="143"/>
      <c r="H147" s="143"/>
      <c r="I147" s="69">
        <f t="shared" si="14"/>
        <v>1</v>
      </c>
      <c r="J147" s="69">
        <f t="shared" si="13"/>
        <v>1</v>
      </c>
    </row>
    <row r="148" spans="1:10" ht="60">
      <c r="A148" s="156"/>
      <c r="B148" s="20" t="s">
        <v>191</v>
      </c>
      <c r="C148" s="49" t="s">
        <v>84</v>
      </c>
      <c r="D148" s="69">
        <v>12</v>
      </c>
      <c r="E148" s="69">
        <v>12</v>
      </c>
      <c r="F148" s="69">
        <f t="shared" si="11"/>
        <v>1</v>
      </c>
      <c r="G148" s="143"/>
      <c r="H148" s="143"/>
      <c r="I148" s="69">
        <f t="shared" si="14"/>
        <v>1</v>
      </c>
      <c r="J148" s="69">
        <f t="shared" si="13"/>
        <v>1</v>
      </c>
    </row>
    <row r="149" spans="1:10" ht="60">
      <c r="A149" s="155" t="s">
        <v>192</v>
      </c>
      <c r="B149" s="20" t="s">
        <v>193</v>
      </c>
      <c r="C149" s="49" t="s">
        <v>126</v>
      </c>
      <c r="D149" s="69">
        <v>1</v>
      </c>
      <c r="E149" s="69">
        <v>1</v>
      </c>
      <c r="F149" s="69">
        <f t="shared" si="11"/>
        <v>1</v>
      </c>
      <c r="G149" s="143"/>
      <c r="H149" s="143"/>
      <c r="I149" s="69">
        <f t="shared" si="14"/>
        <v>1</v>
      </c>
      <c r="J149" s="69">
        <f t="shared" si="13"/>
        <v>1</v>
      </c>
    </row>
    <row r="150" spans="1:10" ht="60">
      <c r="A150" s="157"/>
      <c r="B150" s="20" t="s">
        <v>194</v>
      </c>
      <c r="C150" s="49" t="s">
        <v>126</v>
      </c>
      <c r="D150" s="69">
        <v>1</v>
      </c>
      <c r="E150" s="69">
        <v>1</v>
      </c>
      <c r="F150" s="69">
        <f t="shared" si="11"/>
        <v>1</v>
      </c>
      <c r="G150" s="143"/>
      <c r="H150" s="143"/>
      <c r="I150" s="69">
        <f t="shared" si="14"/>
        <v>1</v>
      </c>
      <c r="J150" s="69">
        <f t="shared" si="13"/>
        <v>1</v>
      </c>
    </row>
    <row r="151" spans="1:10" ht="60">
      <c r="A151" s="156"/>
      <c r="B151" s="20" t="s">
        <v>195</v>
      </c>
      <c r="C151" s="49" t="s">
        <v>126</v>
      </c>
      <c r="D151" s="69">
        <v>1</v>
      </c>
      <c r="E151" s="69">
        <v>1</v>
      </c>
      <c r="F151" s="69">
        <f t="shared" si="11"/>
        <v>1</v>
      </c>
      <c r="G151" s="144"/>
      <c r="H151" s="144"/>
      <c r="I151" s="69">
        <f t="shared" si="14"/>
        <v>1</v>
      </c>
      <c r="J151" s="69">
        <f t="shared" si="13"/>
        <v>1</v>
      </c>
    </row>
    <row r="152" spans="1:10">
      <c r="A152" s="12"/>
      <c r="B152" s="130" t="s">
        <v>11</v>
      </c>
      <c r="C152" s="131"/>
      <c r="D152" s="131"/>
      <c r="E152" s="131"/>
      <c r="F152" s="131"/>
      <c r="G152" s="131"/>
      <c r="H152" s="131"/>
      <c r="I152" s="132"/>
      <c r="J152" s="12">
        <f>J151+J150+J149+J148+J147+J146+J145+J144+J143+J142+J141+J140+J139+J138+J137+J136+J135+J134+J133+J132+J131+J130+J129+J128+J127+J126+J125+J124+J123+J122</f>
        <v>36.06</v>
      </c>
    </row>
    <row r="153" spans="1:10">
      <c r="A153" s="12"/>
      <c r="B153" s="133" t="s">
        <v>10</v>
      </c>
      <c r="C153" s="134"/>
      <c r="D153" s="134"/>
      <c r="E153" s="134"/>
      <c r="F153" s="134"/>
      <c r="G153" s="134"/>
      <c r="H153" s="134"/>
      <c r="I153" s="135"/>
      <c r="J153" s="14">
        <f>J152/35</f>
        <v>1.0302857142857142</v>
      </c>
    </row>
    <row r="154" spans="1:10" ht="45">
      <c r="A154" s="150" t="s">
        <v>315</v>
      </c>
      <c r="B154" s="81" t="s">
        <v>227</v>
      </c>
      <c r="C154" s="48" t="s">
        <v>20</v>
      </c>
      <c r="D154" s="61">
        <v>10</v>
      </c>
      <c r="E154" s="61">
        <v>12</v>
      </c>
      <c r="F154" s="61">
        <f>E154/D154</f>
        <v>1.2</v>
      </c>
      <c r="G154" s="136">
        <v>8003.87</v>
      </c>
      <c r="H154" s="136">
        <v>8003.87</v>
      </c>
      <c r="I154" s="136">
        <f>H154/G154</f>
        <v>1</v>
      </c>
      <c r="J154" s="61">
        <f>F154/I154</f>
        <v>1.2</v>
      </c>
    </row>
    <row r="155" spans="1:10" ht="60">
      <c r="A155" s="151"/>
      <c r="B155" s="75" t="s">
        <v>228</v>
      </c>
      <c r="C155" s="48" t="s">
        <v>110</v>
      </c>
      <c r="D155" s="61">
        <v>100</v>
      </c>
      <c r="E155" s="61">
        <v>100</v>
      </c>
      <c r="F155" s="61">
        <f>E155/D155</f>
        <v>1</v>
      </c>
      <c r="G155" s="137"/>
      <c r="H155" s="137"/>
      <c r="I155" s="137"/>
      <c r="J155" s="61">
        <f>F155/I154</f>
        <v>1</v>
      </c>
    </row>
    <row r="156" spans="1:10">
      <c r="A156" s="12"/>
      <c r="B156" s="130" t="s">
        <v>11</v>
      </c>
      <c r="C156" s="131"/>
      <c r="D156" s="131"/>
      <c r="E156" s="131"/>
      <c r="F156" s="131"/>
      <c r="G156" s="131"/>
      <c r="H156" s="131"/>
      <c r="I156" s="132"/>
      <c r="J156" s="12">
        <f>J154+J155</f>
        <v>2.2000000000000002</v>
      </c>
    </row>
    <row r="157" spans="1:10">
      <c r="A157" s="12"/>
      <c r="B157" s="133" t="s">
        <v>10</v>
      </c>
      <c r="C157" s="134"/>
      <c r="D157" s="134"/>
      <c r="E157" s="134"/>
      <c r="F157" s="134"/>
      <c r="G157" s="134"/>
      <c r="H157" s="134"/>
      <c r="I157" s="135"/>
      <c r="J157" s="14">
        <f>J156/2</f>
        <v>1.1000000000000001</v>
      </c>
    </row>
    <row r="158" spans="1:10" ht="90">
      <c r="A158" s="124" t="s">
        <v>316</v>
      </c>
      <c r="B158" s="82" t="s">
        <v>233</v>
      </c>
      <c r="C158" s="48" t="s">
        <v>110</v>
      </c>
      <c r="D158" s="61">
        <v>100</v>
      </c>
      <c r="E158" s="61">
        <v>100</v>
      </c>
      <c r="F158" s="61">
        <f t="shared" ref="F158:F179" si="15">E158/D158</f>
        <v>1</v>
      </c>
      <c r="G158" s="138">
        <v>5187.6000000000004</v>
      </c>
      <c r="H158" s="138">
        <v>5155.2</v>
      </c>
      <c r="I158" s="138">
        <f>H158/G158</f>
        <v>0.99375433726578755</v>
      </c>
      <c r="J158" s="12">
        <f>F158/I158</f>
        <v>1.0062849162011174</v>
      </c>
    </row>
    <row r="159" spans="1:10" ht="30">
      <c r="A159" s="125"/>
      <c r="B159" s="82" t="s">
        <v>234</v>
      </c>
      <c r="C159" s="48" t="s">
        <v>110</v>
      </c>
      <c r="D159" s="61">
        <v>120</v>
      </c>
      <c r="E159" s="61">
        <v>101.4</v>
      </c>
      <c r="F159" s="61">
        <f t="shared" si="15"/>
        <v>0.84500000000000008</v>
      </c>
      <c r="G159" s="139"/>
      <c r="H159" s="139"/>
      <c r="I159" s="139"/>
      <c r="J159" s="12">
        <f>F159/I158</f>
        <v>0.85031075418994428</v>
      </c>
    </row>
    <row r="160" spans="1:10" ht="90">
      <c r="A160" s="125"/>
      <c r="B160" s="82" t="s">
        <v>235</v>
      </c>
      <c r="C160" s="48" t="s">
        <v>110</v>
      </c>
      <c r="D160" s="61">
        <v>98</v>
      </c>
      <c r="E160" s="61">
        <v>100</v>
      </c>
      <c r="F160" s="61">
        <f t="shared" si="15"/>
        <v>1.0204081632653061</v>
      </c>
      <c r="G160" s="139"/>
      <c r="H160" s="139"/>
      <c r="I160" s="139"/>
      <c r="J160" s="12">
        <f>F160/I158</f>
        <v>1.0268213430623647</v>
      </c>
    </row>
    <row r="161" spans="1:10" ht="90">
      <c r="A161" s="125"/>
      <c r="B161" s="82" t="s">
        <v>236</v>
      </c>
      <c r="C161" s="48" t="s">
        <v>110</v>
      </c>
      <c r="D161" s="61">
        <v>75</v>
      </c>
      <c r="E161" s="61">
        <v>100</v>
      </c>
      <c r="F161" s="61">
        <f t="shared" si="15"/>
        <v>1.3333333333333333</v>
      </c>
      <c r="G161" s="139"/>
      <c r="H161" s="139"/>
      <c r="I161" s="139"/>
      <c r="J161" s="12">
        <f>F161/I158</f>
        <v>1.3417132216014898</v>
      </c>
    </row>
    <row r="162" spans="1:10" ht="60">
      <c r="A162" s="125"/>
      <c r="B162" s="82" t="s">
        <v>237</v>
      </c>
      <c r="C162" s="48" t="s">
        <v>110</v>
      </c>
      <c r="D162" s="61">
        <v>60</v>
      </c>
      <c r="E162" s="61">
        <v>60</v>
      </c>
      <c r="F162" s="61">
        <f t="shared" si="15"/>
        <v>1</v>
      </c>
      <c r="G162" s="140"/>
      <c r="H162" s="140"/>
      <c r="I162" s="140"/>
      <c r="J162" s="12">
        <f>F162/I158</f>
        <v>1.0062849162011174</v>
      </c>
    </row>
    <row r="163" spans="1:10" ht="90">
      <c r="A163" s="125"/>
      <c r="B163" s="82" t="s">
        <v>238</v>
      </c>
      <c r="C163" s="48" t="s">
        <v>110</v>
      </c>
      <c r="D163" s="61">
        <v>25</v>
      </c>
      <c r="E163" s="61">
        <v>29</v>
      </c>
      <c r="F163" s="61">
        <f t="shared" si="15"/>
        <v>1.1599999999999999</v>
      </c>
      <c r="G163" s="138">
        <v>1319</v>
      </c>
      <c r="H163" s="138">
        <v>1319</v>
      </c>
      <c r="I163" s="138">
        <f>H163/G163</f>
        <v>1</v>
      </c>
      <c r="J163" s="12">
        <f>F163/I163</f>
        <v>1.1599999999999999</v>
      </c>
    </row>
    <row r="164" spans="1:10" ht="90">
      <c r="A164" s="125"/>
      <c r="B164" s="82" t="s">
        <v>239</v>
      </c>
      <c r="C164" s="48" t="s">
        <v>110</v>
      </c>
      <c r="D164" s="61">
        <v>20</v>
      </c>
      <c r="E164" s="61">
        <v>12</v>
      </c>
      <c r="F164" s="61">
        <f t="shared" si="15"/>
        <v>0.6</v>
      </c>
      <c r="G164" s="140"/>
      <c r="H164" s="140"/>
      <c r="I164" s="140"/>
      <c r="J164" s="12">
        <f>F164/I163</f>
        <v>0.6</v>
      </c>
    </row>
    <row r="165" spans="1:10" ht="60">
      <c r="A165" s="125"/>
      <c r="B165" s="82" t="s">
        <v>240</v>
      </c>
      <c r="C165" s="48" t="s">
        <v>110</v>
      </c>
      <c r="D165" s="61">
        <v>100</v>
      </c>
      <c r="E165" s="61">
        <v>100</v>
      </c>
      <c r="F165" s="61">
        <f t="shared" si="15"/>
        <v>1</v>
      </c>
      <c r="G165" s="141">
        <v>122.1</v>
      </c>
      <c r="H165" s="141">
        <v>120.4</v>
      </c>
      <c r="I165" s="141">
        <f>H165/G165</f>
        <v>0.98607698607698613</v>
      </c>
      <c r="J165" s="12">
        <f>F165/I165</f>
        <v>1.0141196013289036</v>
      </c>
    </row>
    <row r="166" spans="1:10" ht="60">
      <c r="A166" s="125"/>
      <c r="B166" s="82" t="s">
        <v>241</v>
      </c>
      <c r="C166" s="48" t="s">
        <v>110</v>
      </c>
      <c r="D166" s="61">
        <v>2</v>
      </c>
      <c r="E166" s="61">
        <v>4.0000000000000001E-3</v>
      </c>
      <c r="F166" s="61">
        <f t="shared" si="15"/>
        <v>2E-3</v>
      </c>
      <c r="G166" s="142"/>
      <c r="H166" s="142"/>
      <c r="I166" s="142"/>
      <c r="J166" s="12">
        <f>F166/I165</f>
        <v>2.0282392026578075E-3</v>
      </c>
    </row>
    <row r="167" spans="1:10" ht="150">
      <c r="A167" s="125"/>
      <c r="B167" s="82" t="s">
        <v>242</v>
      </c>
      <c r="C167" s="48" t="s">
        <v>126</v>
      </c>
      <c r="D167" s="61">
        <v>1</v>
      </c>
      <c r="E167" s="61">
        <v>1</v>
      </c>
      <c r="F167" s="61">
        <f t="shared" si="15"/>
        <v>1</v>
      </c>
      <c r="G167" s="138">
        <v>3749.5</v>
      </c>
      <c r="H167" s="138">
        <v>3749.5</v>
      </c>
      <c r="I167" s="138">
        <f>H167/G167</f>
        <v>1</v>
      </c>
      <c r="J167" s="12">
        <f>F167/I167</f>
        <v>1</v>
      </c>
    </row>
    <row r="168" spans="1:10" ht="75">
      <c r="A168" s="125"/>
      <c r="B168" s="82" t="s">
        <v>243</v>
      </c>
      <c r="C168" s="48" t="s">
        <v>22</v>
      </c>
      <c r="D168" s="61">
        <v>1</v>
      </c>
      <c r="E168" s="61">
        <v>1</v>
      </c>
      <c r="F168" s="61">
        <f t="shared" si="15"/>
        <v>1</v>
      </c>
      <c r="G168" s="143"/>
      <c r="H168" s="143"/>
      <c r="I168" s="143"/>
      <c r="J168" s="12">
        <f>F168/I167</f>
        <v>1</v>
      </c>
    </row>
    <row r="169" spans="1:10" ht="75">
      <c r="A169" s="125"/>
      <c r="B169" s="82" t="s">
        <v>244</v>
      </c>
      <c r="C169" s="48" t="s">
        <v>110</v>
      </c>
      <c r="D169" s="61">
        <v>100</v>
      </c>
      <c r="E169" s="61">
        <v>100</v>
      </c>
      <c r="F169" s="61">
        <f t="shared" si="15"/>
        <v>1</v>
      </c>
      <c r="G169" s="143"/>
      <c r="H169" s="143"/>
      <c r="I169" s="143"/>
      <c r="J169" s="12">
        <f>F169/I167</f>
        <v>1</v>
      </c>
    </row>
    <row r="170" spans="1:10" ht="105">
      <c r="A170" s="125"/>
      <c r="B170" s="82" t="s">
        <v>245</v>
      </c>
      <c r="C170" s="48" t="s">
        <v>110</v>
      </c>
      <c r="D170" s="61">
        <v>100</v>
      </c>
      <c r="E170" s="61">
        <v>100</v>
      </c>
      <c r="F170" s="61">
        <f t="shared" si="15"/>
        <v>1</v>
      </c>
      <c r="G170" s="143"/>
      <c r="H170" s="143"/>
      <c r="I170" s="143"/>
      <c r="J170" s="12">
        <f>F170/I167</f>
        <v>1</v>
      </c>
    </row>
    <row r="171" spans="1:10" ht="135">
      <c r="A171" s="125"/>
      <c r="B171" s="82" t="s">
        <v>246</v>
      </c>
      <c r="C171" s="48" t="s">
        <v>110</v>
      </c>
      <c r="D171" s="61">
        <v>100</v>
      </c>
      <c r="E171" s="61">
        <v>100</v>
      </c>
      <c r="F171" s="61">
        <f t="shared" si="15"/>
        <v>1</v>
      </c>
      <c r="G171" s="144"/>
      <c r="H171" s="144"/>
      <c r="I171" s="144"/>
      <c r="J171" s="12">
        <f>F171/I167</f>
        <v>1</v>
      </c>
    </row>
    <row r="172" spans="1:10" ht="105">
      <c r="A172" s="125"/>
      <c r="B172" s="82" t="s">
        <v>247</v>
      </c>
      <c r="C172" s="48" t="s">
        <v>110</v>
      </c>
      <c r="D172" s="61">
        <v>100</v>
      </c>
      <c r="E172" s="61">
        <v>100</v>
      </c>
      <c r="F172" s="61">
        <f t="shared" si="15"/>
        <v>1</v>
      </c>
      <c r="G172" s="138">
        <v>1052.8</v>
      </c>
      <c r="H172" s="138">
        <v>1052.8</v>
      </c>
      <c r="I172" s="138">
        <f>H172/G172</f>
        <v>1</v>
      </c>
      <c r="J172" s="12">
        <f>F172/I172</f>
        <v>1</v>
      </c>
    </row>
    <row r="173" spans="1:10" ht="105">
      <c r="A173" s="125"/>
      <c r="B173" s="82" t="s">
        <v>248</v>
      </c>
      <c r="C173" s="48" t="s">
        <v>110</v>
      </c>
      <c r="D173" s="61">
        <v>92</v>
      </c>
      <c r="E173" s="61">
        <v>92</v>
      </c>
      <c r="F173" s="61">
        <f t="shared" si="15"/>
        <v>1</v>
      </c>
      <c r="G173" s="140"/>
      <c r="H173" s="140"/>
      <c r="I173" s="140"/>
      <c r="J173" s="12">
        <f>F173/I172</f>
        <v>1</v>
      </c>
    </row>
    <row r="174" spans="1:10" ht="75">
      <c r="A174" s="125"/>
      <c r="B174" s="82" t="s">
        <v>249</v>
      </c>
      <c r="C174" s="48" t="s">
        <v>110</v>
      </c>
      <c r="D174" s="61">
        <v>100</v>
      </c>
      <c r="E174" s="61">
        <v>100</v>
      </c>
      <c r="F174" s="61">
        <f t="shared" si="15"/>
        <v>1</v>
      </c>
      <c r="G174" s="138">
        <v>383.4</v>
      </c>
      <c r="H174" s="138">
        <v>383.4</v>
      </c>
      <c r="I174" s="138">
        <f>H174/G174</f>
        <v>1</v>
      </c>
      <c r="J174" s="12">
        <f>F174/I174</f>
        <v>1</v>
      </c>
    </row>
    <row r="175" spans="1:10" ht="150">
      <c r="A175" s="125"/>
      <c r="B175" s="82" t="s">
        <v>250</v>
      </c>
      <c r="C175" s="48" t="s">
        <v>110</v>
      </c>
      <c r="D175" s="61">
        <v>100</v>
      </c>
      <c r="E175" s="61">
        <v>100</v>
      </c>
      <c r="F175" s="61">
        <f t="shared" si="15"/>
        <v>1</v>
      </c>
      <c r="G175" s="140"/>
      <c r="H175" s="140"/>
      <c r="I175" s="140"/>
      <c r="J175" s="12">
        <f>F175/I174</f>
        <v>1</v>
      </c>
    </row>
    <row r="176" spans="1:10" ht="90">
      <c r="A176" s="125"/>
      <c r="B176" s="82" t="s">
        <v>251</v>
      </c>
      <c r="C176" s="48" t="s">
        <v>110</v>
      </c>
      <c r="D176" s="61">
        <v>90</v>
      </c>
      <c r="E176" s="61">
        <v>91</v>
      </c>
      <c r="F176" s="61">
        <f t="shared" si="15"/>
        <v>1.0111111111111111</v>
      </c>
      <c r="G176" s="61">
        <v>2863.3</v>
      </c>
      <c r="H176" s="61">
        <v>2559.3000000000002</v>
      </c>
      <c r="I176" s="61">
        <f>H176/G176</f>
        <v>0.89382879893828804</v>
      </c>
      <c r="J176" s="12">
        <f>F176/I176</f>
        <v>1.1312133960240864</v>
      </c>
    </row>
    <row r="177" spans="1:10" ht="105">
      <c r="A177" s="125"/>
      <c r="B177" s="82" t="s">
        <v>252</v>
      </c>
      <c r="C177" s="48" t="s">
        <v>110</v>
      </c>
      <c r="D177" s="61">
        <v>80</v>
      </c>
      <c r="E177" s="61">
        <v>80</v>
      </c>
      <c r="F177" s="61">
        <f t="shared" si="15"/>
        <v>1</v>
      </c>
      <c r="G177" s="61">
        <v>210</v>
      </c>
      <c r="H177" s="61">
        <v>210</v>
      </c>
      <c r="I177" s="61">
        <f>H177/G177</f>
        <v>1</v>
      </c>
      <c r="J177" s="12">
        <f>F177/I177</f>
        <v>1</v>
      </c>
    </row>
    <row r="178" spans="1:10" ht="75">
      <c r="A178" s="125"/>
      <c r="B178" s="82" t="s">
        <v>253</v>
      </c>
      <c r="C178" s="48" t="s">
        <v>110</v>
      </c>
      <c r="D178" s="61">
        <v>100</v>
      </c>
      <c r="E178" s="61">
        <v>100</v>
      </c>
      <c r="F178" s="61">
        <f t="shared" si="15"/>
        <v>1</v>
      </c>
      <c r="G178" s="136">
        <v>1588.2</v>
      </c>
      <c r="H178" s="136">
        <v>1492.3</v>
      </c>
      <c r="I178" s="136">
        <f>H178/G178</f>
        <v>0.93961717667800015</v>
      </c>
      <c r="J178" s="12">
        <f>F178/I178</f>
        <v>1.0642632178516385</v>
      </c>
    </row>
    <row r="179" spans="1:10" ht="75">
      <c r="A179" s="126"/>
      <c r="B179" s="82" t="s">
        <v>254</v>
      </c>
      <c r="C179" s="48" t="s">
        <v>110</v>
      </c>
      <c r="D179" s="61">
        <v>100</v>
      </c>
      <c r="E179" s="61">
        <v>100</v>
      </c>
      <c r="F179" s="61">
        <f t="shared" si="15"/>
        <v>1</v>
      </c>
      <c r="G179" s="137"/>
      <c r="H179" s="137"/>
      <c r="I179" s="137"/>
      <c r="J179" s="12">
        <f>F179/I178</f>
        <v>1.0642632178516385</v>
      </c>
    </row>
    <row r="180" spans="1:10">
      <c r="A180" s="12"/>
      <c r="B180" s="130" t="s">
        <v>11</v>
      </c>
      <c r="C180" s="131"/>
      <c r="D180" s="131"/>
      <c r="E180" s="131"/>
      <c r="F180" s="131"/>
      <c r="G180" s="131"/>
      <c r="H180" s="131"/>
      <c r="I180" s="132"/>
      <c r="J180" s="12">
        <f>J158+J159+J160+J161+J162+J163+J164+J165+J166+J167+J168+J169+J170+J171+J172+J173+J174+J175+J176+J177+J178+J179</f>
        <v>21.26730282351496</v>
      </c>
    </row>
    <row r="181" spans="1:10">
      <c r="A181" s="12"/>
      <c r="B181" s="133" t="s">
        <v>10</v>
      </c>
      <c r="C181" s="134"/>
      <c r="D181" s="134"/>
      <c r="E181" s="134"/>
      <c r="F181" s="134"/>
      <c r="G181" s="134"/>
      <c r="H181" s="134"/>
      <c r="I181" s="135"/>
      <c r="J181" s="14">
        <f>J180/21</f>
        <v>1.0127287058816647</v>
      </c>
    </row>
    <row r="182" spans="1:10" ht="36.75" customHeight="1">
      <c r="A182" s="158" t="s">
        <v>317</v>
      </c>
      <c r="B182" s="245"/>
      <c r="C182" s="245"/>
      <c r="D182" s="245"/>
      <c r="E182" s="245"/>
      <c r="F182" s="245"/>
      <c r="G182" s="245"/>
      <c r="H182" s="245"/>
      <c r="I182" s="245"/>
      <c r="J182" s="246"/>
    </row>
    <row r="183" spans="1:10" ht="45">
      <c r="A183" s="169" t="s">
        <v>348</v>
      </c>
      <c r="B183" s="90" t="s">
        <v>255</v>
      </c>
      <c r="C183" s="48" t="s">
        <v>22</v>
      </c>
      <c r="D183" s="91">
        <v>5</v>
      </c>
      <c r="E183" s="91">
        <v>5</v>
      </c>
      <c r="F183" s="91">
        <f t="shared" ref="F183:F188" si="16">E183/D183</f>
        <v>1</v>
      </c>
      <c r="G183" s="138">
        <v>7266.15</v>
      </c>
      <c r="H183" s="138">
        <v>7134.05</v>
      </c>
      <c r="I183" s="138">
        <f>H183/G183</f>
        <v>0.98181980828912152</v>
      </c>
      <c r="J183" s="12">
        <f>F183/I183</f>
        <v>1.0185168312529349</v>
      </c>
    </row>
    <row r="184" spans="1:10" ht="45">
      <c r="A184" s="215"/>
      <c r="B184" s="90" t="s">
        <v>256</v>
      </c>
      <c r="C184" s="48" t="s">
        <v>22</v>
      </c>
      <c r="D184" s="91">
        <v>50</v>
      </c>
      <c r="E184" s="91">
        <v>24</v>
      </c>
      <c r="F184" s="91">
        <f t="shared" si="16"/>
        <v>0.48</v>
      </c>
      <c r="G184" s="145"/>
      <c r="H184" s="145"/>
      <c r="I184" s="145"/>
      <c r="J184" s="12">
        <f>F184/I183</f>
        <v>0.48888807900140868</v>
      </c>
    </row>
    <row r="185" spans="1:10" ht="120">
      <c r="A185" s="215"/>
      <c r="B185" s="90" t="s">
        <v>257</v>
      </c>
      <c r="C185" s="48" t="s">
        <v>84</v>
      </c>
      <c r="D185" s="91">
        <v>15</v>
      </c>
      <c r="E185" s="91">
        <v>16</v>
      </c>
      <c r="F185" s="91">
        <f t="shared" si="16"/>
        <v>1.0666666666666667</v>
      </c>
      <c r="G185" s="145"/>
      <c r="H185" s="145"/>
      <c r="I185" s="145"/>
      <c r="J185" s="12">
        <f>F185/I183</f>
        <v>1.0864179533364637</v>
      </c>
    </row>
    <row r="186" spans="1:10" ht="75">
      <c r="A186" s="215"/>
      <c r="B186" s="90" t="s">
        <v>258</v>
      </c>
      <c r="C186" s="48" t="s">
        <v>84</v>
      </c>
      <c r="D186" s="91">
        <v>10</v>
      </c>
      <c r="E186" s="91">
        <v>7</v>
      </c>
      <c r="F186" s="91">
        <f t="shared" si="16"/>
        <v>0.7</v>
      </c>
      <c r="G186" s="145"/>
      <c r="H186" s="145"/>
      <c r="I186" s="145"/>
      <c r="J186" s="12">
        <f>F186/I183</f>
        <v>0.71296178187705428</v>
      </c>
    </row>
    <row r="187" spans="1:10" ht="135">
      <c r="A187" s="215"/>
      <c r="B187" s="90" t="s">
        <v>259</v>
      </c>
      <c r="C187" s="48" t="s">
        <v>344</v>
      </c>
      <c r="D187" s="91">
        <v>158</v>
      </c>
      <c r="E187" s="91">
        <v>158.9</v>
      </c>
      <c r="F187" s="91">
        <f t="shared" si="16"/>
        <v>1.0056962025316456</v>
      </c>
      <c r="G187" s="145"/>
      <c r="H187" s="145"/>
      <c r="I187" s="145"/>
      <c r="J187" s="12">
        <f>F187/I183</f>
        <v>1.0243185094056415</v>
      </c>
    </row>
    <row r="188" spans="1:10" ht="135">
      <c r="A188" s="215"/>
      <c r="B188" s="90" t="s">
        <v>260</v>
      </c>
      <c r="C188" s="48" t="s">
        <v>344</v>
      </c>
      <c r="D188" s="91">
        <v>6873</v>
      </c>
      <c r="E188" s="91">
        <v>6873.4</v>
      </c>
      <c r="F188" s="91">
        <f t="shared" si="16"/>
        <v>1.0000581987487269</v>
      </c>
      <c r="G188" s="145"/>
      <c r="H188" s="145"/>
      <c r="I188" s="145"/>
      <c r="J188" s="12">
        <f>F188/I183</f>
        <v>1.0185761076580711</v>
      </c>
    </row>
    <row r="189" spans="1:10" ht="120">
      <c r="A189" s="216"/>
      <c r="B189" s="90" t="s">
        <v>261</v>
      </c>
      <c r="C189" s="48" t="s">
        <v>344</v>
      </c>
      <c r="D189" s="91" t="s">
        <v>213</v>
      </c>
      <c r="E189" s="91" t="s">
        <v>213</v>
      </c>
      <c r="F189" s="91" t="s">
        <v>213</v>
      </c>
      <c r="G189" s="145"/>
      <c r="H189" s="145"/>
      <c r="I189" s="145"/>
      <c r="J189" s="12">
        <v>1</v>
      </c>
    </row>
    <row r="190" spans="1:10" ht="30">
      <c r="A190" s="124" t="s">
        <v>345</v>
      </c>
      <c r="B190" s="90" t="s">
        <v>262</v>
      </c>
      <c r="C190" s="48" t="s">
        <v>22</v>
      </c>
      <c r="D190" s="91">
        <v>80</v>
      </c>
      <c r="E190" s="91">
        <v>82</v>
      </c>
      <c r="F190" s="91">
        <f>E190/D190</f>
        <v>1.0249999999999999</v>
      </c>
      <c r="G190" s="145"/>
      <c r="H190" s="145"/>
      <c r="I190" s="145"/>
      <c r="J190" s="12">
        <f>F190/I183</f>
        <v>1.0439797520342582</v>
      </c>
    </row>
    <row r="191" spans="1:10" ht="75">
      <c r="A191" s="174"/>
      <c r="B191" s="90" t="s">
        <v>263</v>
      </c>
      <c r="C191" s="48" t="s">
        <v>84</v>
      </c>
      <c r="D191" s="91">
        <f>300+250</f>
        <v>550</v>
      </c>
      <c r="E191" s="91">
        <f>199+312</f>
        <v>511</v>
      </c>
      <c r="F191" s="91">
        <f>E191/D191</f>
        <v>0.92909090909090908</v>
      </c>
      <c r="G191" s="145"/>
      <c r="H191" s="145"/>
      <c r="I191" s="145"/>
      <c r="J191" s="12">
        <f>F191/I183</f>
        <v>0.94629472867318121</v>
      </c>
    </row>
    <row r="192" spans="1:10" ht="69" customHeight="1">
      <c r="A192" s="174"/>
      <c r="B192" s="166" t="s">
        <v>264</v>
      </c>
      <c r="C192" s="222" t="s">
        <v>344</v>
      </c>
      <c r="D192" s="222">
        <v>10209</v>
      </c>
      <c r="E192" s="222">
        <v>10209.5</v>
      </c>
      <c r="F192" s="222">
        <f>E192/D192</f>
        <v>1.0000489763933784</v>
      </c>
      <c r="G192" s="145"/>
      <c r="H192" s="145"/>
      <c r="I192" s="145"/>
      <c r="J192" s="136">
        <f>F192/I183</f>
        <v>1.0185667145339248</v>
      </c>
    </row>
    <row r="193" spans="1:10" ht="54.75" customHeight="1">
      <c r="A193" s="174"/>
      <c r="B193" s="168"/>
      <c r="C193" s="248"/>
      <c r="D193" s="248"/>
      <c r="E193" s="248"/>
      <c r="F193" s="248"/>
      <c r="G193" s="145"/>
      <c r="H193" s="145"/>
      <c r="I193" s="145"/>
      <c r="J193" s="247"/>
    </row>
    <row r="194" spans="1:10" ht="90">
      <c r="A194" s="125" t="s">
        <v>346</v>
      </c>
      <c r="B194" s="90" t="s">
        <v>265</v>
      </c>
      <c r="C194" s="48" t="s">
        <v>84</v>
      </c>
      <c r="D194" s="91">
        <v>15</v>
      </c>
      <c r="E194" s="91">
        <v>15</v>
      </c>
      <c r="F194" s="91">
        <f t="shared" ref="F194:F199" si="17">E194/D194</f>
        <v>1</v>
      </c>
      <c r="G194" s="145"/>
      <c r="H194" s="145"/>
      <c r="I194" s="145"/>
      <c r="J194" s="12">
        <f>F194/I183</f>
        <v>1.0185168312529349</v>
      </c>
    </row>
    <row r="195" spans="1:10" ht="60">
      <c r="A195" s="125"/>
      <c r="B195" s="90" t="s">
        <v>266</v>
      </c>
      <c r="C195" s="48" t="s">
        <v>22</v>
      </c>
      <c r="D195" s="91">
        <v>4</v>
      </c>
      <c r="E195" s="91">
        <v>4</v>
      </c>
      <c r="F195" s="91">
        <f t="shared" si="17"/>
        <v>1</v>
      </c>
      <c r="G195" s="145"/>
      <c r="H195" s="145"/>
      <c r="I195" s="145"/>
      <c r="J195" s="12">
        <f>F195/I183</f>
        <v>1.0185168312529349</v>
      </c>
    </row>
    <row r="196" spans="1:10" ht="45">
      <c r="A196" s="125" t="s">
        <v>347</v>
      </c>
      <c r="B196" s="90" t="s">
        <v>267</v>
      </c>
      <c r="C196" s="48" t="s">
        <v>84</v>
      </c>
      <c r="D196" s="91">
        <v>194</v>
      </c>
      <c r="E196" s="91">
        <v>194</v>
      </c>
      <c r="F196" s="91">
        <f t="shared" si="17"/>
        <v>1</v>
      </c>
      <c r="G196" s="145"/>
      <c r="H196" s="145"/>
      <c r="I196" s="145"/>
      <c r="J196" s="12">
        <f>F196/I183</f>
        <v>1.0185168312529349</v>
      </c>
    </row>
    <row r="197" spans="1:10" ht="30">
      <c r="A197" s="125"/>
      <c r="B197" s="90" t="s">
        <v>268</v>
      </c>
      <c r="C197" s="48" t="s">
        <v>84</v>
      </c>
      <c r="D197" s="91">
        <v>17</v>
      </c>
      <c r="E197" s="91">
        <v>17</v>
      </c>
      <c r="F197" s="91">
        <f t="shared" si="17"/>
        <v>1</v>
      </c>
      <c r="G197" s="145"/>
      <c r="H197" s="145"/>
      <c r="I197" s="145"/>
      <c r="J197" s="12">
        <f>F197/I183</f>
        <v>1.0185168312529349</v>
      </c>
    </row>
    <row r="198" spans="1:10" ht="60">
      <c r="A198" s="125"/>
      <c r="B198" s="90" t="s">
        <v>269</v>
      </c>
      <c r="C198" s="48" t="s">
        <v>84</v>
      </c>
      <c r="D198" s="91">
        <v>300</v>
      </c>
      <c r="E198" s="91">
        <v>1260</v>
      </c>
      <c r="F198" s="91">
        <f t="shared" si="17"/>
        <v>4.2</v>
      </c>
      <c r="G198" s="145"/>
      <c r="H198" s="145"/>
      <c r="I198" s="145"/>
      <c r="J198" s="12">
        <f>F198/I183</f>
        <v>4.2777706912623268</v>
      </c>
    </row>
    <row r="199" spans="1:10" ht="45">
      <c r="A199" s="126"/>
      <c r="B199" s="90" t="s">
        <v>270</v>
      </c>
      <c r="C199" s="48" t="s">
        <v>22</v>
      </c>
      <c r="D199" s="91">
        <v>1</v>
      </c>
      <c r="E199" s="91">
        <v>1</v>
      </c>
      <c r="F199" s="91">
        <f t="shared" si="17"/>
        <v>1</v>
      </c>
      <c r="G199" s="146"/>
      <c r="H199" s="146"/>
      <c r="I199" s="146"/>
      <c r="J199" s="12">
        <f>F199/I183</f>
        <v>1.0185168312529349</v>
      </c>
    </row>
    <row r="200" spans="1:10">
      <c r="A200" s="12"/>
      <c r="B200" s="130" t="s">
        <v>11</v>
      </c>
      <c r="C200" s="131"/>
      <c r="D200" s="131"/>
      <c r="E200" s="131"/>
      <c r="F200" s="131"/>
      <c r="G200" s="131"/>
      <c r="H200" s="131"/>
      <c r="I200" s="132"/>
      <c r="J200" s="12">
        <f>J183+J184+J185+J186+J187+J188+J189+J190+J191+J192+J194+J195+J196+J197+J198+J199</f>
        <v>18.72887530529994</v>
      </c>
    </row>
    <row r="201" spans="1:10">
      <c r="A201" s="12"/>
      <c r="B201" s="133" t="s">
        <v>10</v>
      </c>
      <c r="C201" s="134"/>
      <c r="D201" s="134"/>
      <c r="E201" s="134"/>
      <c r="F201" s="134"/>
      <c r="G201" s="134"/>
      <c r="H201" s="134"/>
      <c r="I201" s="135"/>
      <c r="J201" s="14">
        <f>J200/18</f>
        <v>1.0404930725166635</v>
      </c>
    </row>
    <row r="202" spans="1:10" ht="180">
      <c r="A202" s="124" t="s">
        <v>318</v>
      </c>
      <c r="B202" s="83" t="s">
        <v>271</v>
      </c>
      <c r="C202" s="48" t="s">
        <v>110</v>
      </c>
      <c r="D202" s="61">
        <v>0</v>
      </c>
      <c r="E202" s="61">
        <v>0</v>
      </c>
      <c r="F202" s="61">
        <v>1</v>
      </c>
      <c r="G202" s="127">
        <v>16931.7</v>
      </c>
      <c r="H202" s="127">
        <v>16931.7</v>
      </c>
      <c r="I202" s="61">
        <f>H202/G202</f>
        <v>1</v>
      </c>
      <c r="J202" s="12">
        <f>F202/I202</f>
        <v>1</v>
      </c>
    </row>
    <row r="203" spans="1:10" ht="105">
      <c r="A203" s="125"/>
      <c r="B203" s="83" t="s">
        <v>272</v>
      </c>
      <c r="C203" s="48" t="s">
        <v>126</v>
      </c>
      <c r="D203" s="61">
        <v>1</v>
      </c>
      <c r="E203" s="61">
        <v>1</v>
      </c>
      <c r="F203" s="61">
        <v>1</v>
      </c>
      <c r="G203" s="128"/>
      <c r="H203" s="128"/>
      <c r="I203" s="61">
        <f>H202/G202</f>
        <v>1</v>
      </c>
      <c r="J203" s="12">
        <f>F203/I203</f>
        <v>1</v>
      </c>
    </row>
    <row r="204" spans="1:10" ht="120">
      <c r="A204" s="126"/>
      <c r="B204" s="83" t="s">
        <v>273</v>
      </c>
      <c r="C204" s="48" t="s">
        <v>110</v>
      </c>
      <c r="D204" s="61">
        <v>100</v>
      </c>
      <c r="E204" s="61">
        <v>100</v>
      </c>
      <c r="F204" s="61">
        <v>1</v>
      </c>
      <c r="G204" s="129"/>
      <c r="H204" s="129"/>
      <c r="I204" s="61">
        <f>H202/G202</f>
        <v>1</v>
      </c>
      <c r="J204" s="12">
        <f>F204/I204</f>
        <v>1</v>
      </c>
    </row>
    <row r="205" spans="1:10">
      <c r="A205" s="12"/>
      <c r="B205" s="130" t="s">
        <v>11</v>
      </c>
      <c r="C205" s="131"/>
      <c r="D205" s="131"/>
      <c r="E205" s="131"/>
      <c r="F205" s="131"/>
      <c r="G205" s="131"/>
      <c r="H205" s="131"/>
      <c r="I205" s="132"/>
      <c r="J205" s="12">
        <f>J202+J203+J204</f>
        <v>3</v>
      </c>
    </row>
    <row r="206" spans="1:10">
      <c r="A206" s="12"/>
      <c r="B206" s="133" t="s">
        <v>10</v>
      </c>
      <c r="C206" s="134"/>
      <c r="D206" s="134"/>
      <c r="E206" s="134"/>
      <c r="F206" s="134"/>
      <c r="G206" s="134"/>
      <c r="H206" s="134"/>
      <c r="I206" s="135"/>
      <c r="J206" s="14">
        <f>J205/3</f>
        <v>1</v>
      </c>
    </row>
    <row r="207" spans="1:10" ht="135">
      <c r="A207" s="124" t="s">
        <v>319</v>
      </c>
      <c r="B207" s="83" t="s">
        <v>274</v>
      </c>
      <c r="C207" s="48" t="s">
        <v>126</v>
      </c>
      <c r="D207" s="61">
        <v>1</v>
      </c>
      <c r="E207" s="61">
        <v>1</v>
      </c>
      <c r="F207" s="61">
        <f>E207/D207</f>
        <v>1</v>
      </c>
      <c r="G207" s="127">
        <v>34838</v>
      </c>
      <c r="H207" s="127">
        <v>34838</v>
      </c>
      <c r="I207" s="127">
        <f>H207/G207</f>
        <v>1</v>
      </c>
      <c r="J207" s="12">
        <f>F207/I207</f>
        <v>1</v>
      </c>
    </row>
    <row r="208" spans="1:10" ht="135">
      <c r="A208" s="125"/>
      <c r="B208" s="83" t="s">
        <v>275</v>
      </c>
      <c r="C208" s="48" t="s">
        <v>126</v>
      </c>
      <c r="D208" s="61">
        <v>1</v>
      </c>
      <c r="E208" s="61">
        <v>1</v>
      </c>
      <c r="F208" s="61">
        <f>E208/D208</f>
        <v>1</v>
      </c>
      <c r="G208" s="128"/>
      <c r="H208" s="128"/>
      <c r="I208" s="128"/>
      <c r="J208" s="12">
        <f>F208/I207</f>
        <v>1</v>
      </c>
    </row>
    <row r="209" spans="1:10" ht="165">
      <c r="A209" s="125"/>
      <c r="B209" s="83" t="s">
        <v>276</v>
      </c>
      <c r="C209" s="48" t="s">
        <v>126</v>
      </c>
      <c r="D209" s="61">
        <v>1</v>
      </c>
      <c r="E209" s="61">
        <v>1</v>
      </c>
      <c r="F209" s="61">
        <f>E209/D209</f>
        <v>1</v>
      </c>
      <c r="G209" s="128"/>
      <c r="H209" s="128"/>
      <c r="I209" s="128"/>
      <c r="J209" s="12">
        <f>F209/I207</f>
        <v>1</v>
      </c>
    </row>
    <row r="210" spans="1:10" ht="150">
      <c r="A210" s="126"/>
      <c r="B210" s="83" t="s">
        <v>277</v>
      </c>
      <c r="C210" s="48" t="s">
        <v>278</v>
      </c>
      <c r="D210" s="61">
        <v>1</v>
      </c>
      <c r="E210" s="61">
        <v>1</v>
      </c>
      <c r="F210" s="61">
        <f>E210/D210</f>
        <v>1</v>
      </c>
      <c r="G210" s="129"/>
      <c r="H210" s="129"/>
      <c r="I210" s="129"/>
      <c r="J210" s="12">
        <f>F210/I207</f>
        <v>1</v>
      </c>
    </row>
    <row r="211" spans="1:10">
      <c r="A211" s="12"/>
      <c r="B211" s="130" t="s">
        <v>11</v>
      </c>
      <c r="C211" s="131"/>
      <c r="D211" s="131"/>
      <c r="E211" s="131"/>
      <c r="F211" s="131"/>
      <c r="G211" s="131"/>
      <c r="H211" s="131"/>
      <c r="I211" s="132"/>
      <c r="J211" s="12">
        <f>J207+J208+J209+J210</f>
        <v>4</v>
      </c>
    </row>
    <row r="212" spans="1:10">
      <c r="A212" s="12"/>
      <c r="B212" s="133" t="s">
        <v>10</v>
      </c>
      <c r="C212" s="134"/>
      <c r="D212" s="134"/>
      <c r="E212" s="134"/>
      <c r="F212" s="134"/>
      <c r="G212" s="134"/>
      <c r="H212" s="134"/>
      <c r="I212" s="135"/>
      <c r="J212" s="14">
        <f>J211/4</f>
        <v>1</v>
      </c>
    </row>
    <row r="213" spans="1:10" ht="123" customHeight="1">
      <c r="A213" s="295" t="s">
        <v>320</v>
      </c>
      <c r="B213" s="296" t="s">
        <v>281</v>
      </c>
      <c r="C213" s="297" t="s">
        <v>20</v>
      </c>
      <c r="D213" s="306" t="s">
        <v>373</v>
      </c>
      <c r="E213" s="159"/>
      <c r="F213" s="159"/>
      <c r="G213" s="159"/>
      <c r="H213" s="159"/>
      <c r="I213" s="159"/>
      <c r="J213" s="160"/>
    </row>
    <row r="214" spans="1:10">
      <c r="A214" s="298"/>
      <c r="B214" s="299" t="s">
        <v>11</v>
      </c>
      <c r="C214" s="300"/>
      <c r="D214" s="300"/>
      <c r="E214" s="300"/>
      <c r="F214" s="300"/>
      <c r="G214" s="300"/>
      <c r="H214" s="300"/>
      <c r="I214" s="301"/>
      <c r="J214" s="298">
        <v>0</v>
      </c>
    </row>
    <row r="215" spans="1:10">
      <c r="A215" s="298"/>
      <c r="B215" s="302" t="s">
        <v>10</v>
      </c>
      <c r="C215" s="303"/>
      <c r="D215" s="303"/>
      <c r="E215" s="303"/>
      <c r="F215" s="303"/>
      <c r="G215" s="303"/>
      <c r="H215" s="303"/>
      <c r="I215" s="304"/>
      <c r="J215" s="305">
        <v>0</v>
      </c>
    </row>
    <row r="216" spans="1:10">
      <c r="A216" s="12"/>
      <c r="B216" s="82"/>
      <c r="C216" s="48"/>
      <c r="D216" s="61"/>
      <c r="E216" s="61"/>
      <c r="F216" s="61"/>
      <c r="G216" s="61"/>
      <c r="H216" s="61"/>
      <c r="I216" s="61"/>
      <c r="J216" s="12"/>
    </row>
    <row r="217" spans="1:10">
      <c r="A217" s="12"/>
      <c r="B217" s="82"/>
      <c r="C217" s="48"/>
      <c r="D217" s="61"/>
      <c r="E217" s="61"/>
      <c r="F217" s="61"/>
      <c r="G217" s="61"/>
      <c r="H217" s="61"/>
      <c r="I217" s="61"/>
      <c r="J217" s="12"/>
    </row>
    <row r="218" spans="1:10">
      <c r="A218" s="12"/>
      <c r="B218" s="68"/>
      <c r="C218" s="48"/>
      <c r="D218" s="61"/>
      <c r="E218" s="61"/>
      <c r="F218" s="61"/>
      <c r="G218" s="61"/>
      <c r="H218" s="61"/>
      <c r="I218" s="61"/>
      <c r="J218" s="12"/>
    </row>
    <row r="219" spans="1:10">
      <c r="A219" s="12"/>
      <c r="B219" s="68"/>
      <c r="C219" s="68"/>
      <c r="D219" s="61"/>
      <c r="E219" s="61"/>
      <c r="F219" s="61"/>
      <c r="G219" s="61"/>
      <c r="H219" s="61"/>
      <c r="I219" s="61"/>
      <c r="J219" s="12"/>
    </row>
    <row r="220" spans="1:10">
      <c r="A220" s="12"/>
      <c r="B220" s="68"/>
      <c r="C220" s="68"/>
      <c r="D220" s="61"/>
      <c r="E220" s="61"/>
      <c r="F220" s="61"/>
      <c r="G220" s="61"/>
      <c r="H220" s="61"/>
      <c r="I220" s="61"/>
      <c r="J220" s="12"/>
    </row>
    <row r="221" spans="1:10">
      <c r="A221" s="12"/>
      <c r="B221" s="68"/>
      <c r="C221" s="68"/>
      <c r="D221" s="68"/>
      <c r="E221" s="68"/>
      <c r="F221" s="68"/>
      <c r="G221" s="68"/>
      <c r="H221" s="68"/>
      <c r="I221" s="68"/>
      <c r="J221" s="14"/>
    </row>
    <row r="222" spans="1:10">
      <c r="A222" s="12"/>
      <c r="B222" s="68"/>
      <c r="C222" s="68"/>
      <c r="D222" s="68"/>
      <c r="E222" s="68"/>
      <c r="F222" s="68"/>
      <c r="G222" s="68"/>
      <c r="H222" s="68"/>
      <c r="I222" s="68"/>
      <c r="J222" s="14"/>
    </row>
    <row r="223" spans="1:10">
      <c r="A223" s="12"/>
      <c r="B223" s="68"/>
      <c r="C223" s="68"/>
      <c r="D223" s="68"/>
      <c r="E223" s="68"/>
      <c r="F223" s="68"/>
      <c r="G223" s="68"/>
      <c r="H223" s="68"/>
      <c r="I223" s="68"/>
      <c r="J223" s="14"/>
    </row>
    <row r="224" spans="1:10">
      <c r="A224" s="12"/>
      <c r="B224" s="68"/>
      <c r="C224" s="68"/>
      <c r="D224" s="68"/>
      <c r="E224" s="68"/>
      <c r="F224" s="68"/>
      <c r="G224" s="68"/>
      <c r="H224" s="68"/>
      <c r="I224" s="68"/>
      <c r="J224" s="14"/>
    </row>
    <row r="225" spans="1:10">
      <c r="A225" s="12"/>
      <c r="B225" s="68"/>
      <c r="C225" s="68"/>
      <c r="D225" s="68"/>
      <c r="E225" s="68"/>
      <c r="F225" s="68"/>
      <c r="G225" s="68"/>
      <c r="H225" s="68"/>
      <c r="I225" s="68"/>
      <c r="J225" s="14"/>
    </row>
    <row r="226" spans="1:10">
      <c r="A226" s="12"/>
      <c r="B226" s="68"/>
      <c r="C226" s="68"/>
      <c r="D226" s="68"/>
      <c r="E226" s="68"/>
      <c r="F226" s="68"/>
      <c r="G226" s="68"/>
      <c r="H226" s="68"/>
      <c r="I226" s="68"/>
      <c r="J226" s="14"/>
    </row>
    <row r="227" spans="1:10">
      <c r="A227" s="29"/>
      <c r="B227" s="20"/>
      <c r="C227" s="49"/>
      <c r="D227" s="20"/>
      <c r="E227" s="20"/>
      <c r="F227" s="20"/>
      <c r="G227" s="20"/>
      <c r="H227" s="20"/>
      <c r="I227" s="20"/>
      <c r="J227" s="20"/>
    </row>
    <row r="228" spans="1:10">
      <c r="A228" s="29"/>
      <c r="B228" s="20"/>
      <c r="C228" s="49"/>
      <c r="D228" s="20"/>
      <c r="E228" s="20"/>
      <c r="F228" s="20"/>
      <c r="G228" s="20"/>
      <c r="H228" s="20"/>
      <c r="I228" s="20"/>
      <c r="J228" s="20"/>
    </row>
    <row r="229" spans="1:10">
      <c r="A229" s="29"/>
      <c r="B229" s="20"/>
      <c r="C229" s="49"/>
      <c r="D229" s="20"/>
      <c r="E229" s="20"/>
      <c r="F229" s="20"/>
      <c r="G229" s="20"/>
      <c r="H229" s="20"/>
      <c r="I229" s="20"/>
      <c r="J229" s="20"/>
    </row>
    <row r="230" spans="1:10">
      <c r="A230" s="29"/>
      <c r="B230" s="20"/>
      <c r="C230" s="49"/>
      <c r="D230" s="20"/>
      <c r="E230" s="20"/>
      <c r="F230" s="20"/>
      <c r="G230" s="20"/>
      <c r="H230" s="20"/>
      <c r="I230" s="20"/>
      <c r="J230" s="20"/>
    </row>
    <row r="231" spans="1:10">
      <c r="A231" s="29"/>
      <c r="B231" s="20"/>
      <c r="C231" s="49"/>
      <c r="D231" s="20"/>
      <c r="E231" s="20"/>
      <c r="F231" s="20"/>
      <c r="G231" s="20"/>
      <c r="H231" s="20"/>
      <c r="I231" s="20"/>
      <c r="J231" s="20"/>
    </row>
    <row r="232" spans="1:10">
      <c r="A232" s="29"/>
      <c r="B232" s="20"/>
      <c r="C232" s="49"/>
      <c r="D232" s="20"/>
      <c r="E232" s="20"/>
      <c r="F232" s="20"/>
      <c r="G232" s="20"/>
      <c r="H232" s="20"/>
      <c r="I232" s="20"/>
      <c r="J232" s="20"/>
    </row>
    <row r="233" spans="1:10">
      <c r="A233" s="29"/>
      <c r="B233" s="20"/>
      <c r="C233" s="49"/>
      <c r="D233" s="20"/>
      <c r="E233" s="20"/>
      <c r="F233" s="20"/>
      <c r="G233" s="20"/>
      <c r="H233" s="20"/>
      <c r="I233" s="20"/>
      <c r="J233" s="20"/>
    </row>
    <row r="234" spans="1:10">
      <c r="A234" s="29"/>
      <c r="B234" s="20"/>
      <c r="C234" s="49"/>
      <c r="D234" s="20"/>
      <c r="E234" s="20"/>
      <c r="F234" s="20"/>
      <c r="G234" s="20"/>
      <c r="H234" s="20"/>
      <c r="I234" s="20"/>
      <c r="J234" s="20"/>
    </row>
    <row r="235" spans="1:10">
      <c r="A235" s="29"/>
      <c r="B235" s="20"/>
      <c r="C235" s="49"/>
      <c r="D235" s="20"/>
      <c r="E235" s="20"/>
      <c r="F235" s="20"/>
      <c r="G235" s="20"/>
      <c r="H235" s="20"/>
      <c r="I235" s="20"/>
      <c r="J235" s="20"/>
    </row>
    <row r="236" spans="1:10">
      <c r="A236" s="29"/>
      <c r="B236" s="20"/>
      <c r="C236" s="49"/>
      <c r="D236" s="20"/>
      <c r="E236" s="20"/>
      <c r="F236" s="20"/>
      <c r="G236" s="20"/>
      <c r="H236" s="20"/>
      <c r="I236" s="20"/>
      <c r="J236" s="20"/>
    </row>
    <row r="237" spans="1:10">
      <c r="A237" s="29"/>
      <c r="B237" s="20"/>
      <c r="C237" s="49"/>
      <c r="D237" s="20"/>
      <c r="E237" s="20"/>
      <c r="F237" s="20"/>
      <c r="G237" s="20"/>
      <c r="H237" s="20"/>
      <c r="I237" s="20"/>
      <c r="J237" s="20"/>
    </row>
    <row r="238" spans="1:10">
      <c r="A238" s="29"/>
      <c r="B238" s="20"/>
      <c r="C238" s="49"/>
      <c r="D238" s="20"/>
      <c r="E238" s="20"/>
      <c r="F238" s="20"/>
      <c r="G238" s="20"/>
      <c r="H238" s="20"/>
      <c r="I238" s="20"/>
      <c r="J238" s="20"/>
    </row>
    <row r="239" spans="1:10">
      <c r="A239" s="29"/>
      <c r="B239" s="20"/>
      <c r="C239" s="49"/>
      <c r="D239" s="20"/>
      <c r="E239" s="20"/>
      <c r="F239" s="20"/>
      <c r="G239" s="20"/>
      <c r="H239" s="20"/>
      <c r="I239" s="20"/>
      <c r="J239" s="20"/>
    </row>
    <row r="240" spans="1:10">
      <c r="A240" s="29"/>
      <c r="B240" s="20"/>
      <c r="C240" s="49"/>
      <c r="D240" s="20"/>
      <c r="E240" s="20"/>
      <c r="F240" s="20"/>
      <c r="G240" s="20"/>
      <c r="H240" s="20"/>
      <c r="I240" s="20"/>
      <c r="J240" s="20"/>
    </row>
    <row r="241" spans="1:10">
      <c r="A241" s="29"/>
      <c r="B241" s="20"/>
      <c r="C241" s="49"/>
      <c r="D241" s="20"/>
      <c r="E241" s="20"/>
      <c r="F241" s="20"/>
      <c r="G241" s="20"/>
      <c r="H241" s="20"/>
      <c r="I241" s="20"/>
      <c r="J241" s="20"/>
    </row>
    <row r="242" spans="1:10">
      <c r="A242" s="29"/>
      <c r="B242" s="20"/>
      <c r="C242" s="49"/>
      <c r="D242" s="20"/>
      <c r="E242" s="20"/>
      <c r="F242" s="20"/>
      <c r="G242" s="20"/>
      <c r="H242" s="20"/>
      <c r="I242" s="20"/>
      <c r="J242" s="20"/>
    </row>
    <row r="243" spans="1:10">
      <c r="A243" s="29"/>
      <c r="B243" s="20"/>
      <c r="C243" s="49"/>
      <c r="D243" s="20"/>
      <c r="E243" s="20"/>
      <c r="F243" s="20"/>
      <c r="G243" s="20"/>
      <c r="H243" s="20"/>
      <c r="I243" s="20"/>
      <c r="J243" s="20"/>
    </row>
    <row r="244" spans="1:10">
      <c r="A244" s="12"/>
      <c r="B244" s="130"/>
      <c r="C244" s="131"/>
      <c r="D244" s="131"/>
      <c r="E244" s="131"/>
      <c r="F244" s="131"/>
      <c r="G244" s="131"/>
      <c r="H244" s="131"/>
      <c r="I244" s="132"/>
      <c r="J244" s="12"/>
    </row>
    <row r="245" spans="1:10">
      <c r="A245" s="12"/>
      <c r="B245" s="133"/>
      <c r="C245" s="134"/>
      <c r="D245" s="134"/>
      <c r="E245" s="134"/>
      <c r="F245" s="134"/>
      <c r="G245" s="134"/>
      <c r="H245" s="134"/>
      <c r="I245" s="135"/>
      <c r="J245" s="14"/>
    </row>
    <row r="246" spans="1:10" ht="30" customHeight="1">
      <c r="A246" s="177"/>
      <c r="B246" s="178"/>
      <c r="C246" s="178"/>
      <c r="D246" s="178"/>
      <c r="E246" s="178"/>
      <c r="F246" s="178"/>
      <c r="G246" s="178"/>
      <c r="H246" s="178"/>
      <c r="I246" s="178"/>
      <c r="J246" s="179"/>
    </row>
    <row r="247" spans="1:10">
      <c r="A247" s="26"/>
      <c r="B247" s="24"/>
      <c r="C247" s="66"/>
      <c r="D247" s="27"/>
      <c r="E247" s="27"/>
      <c r="F247" s="27"/>
      <c r="G247" s="180"/>
      <c r="H247" s="180"/>
      <c r="I247" s="180"/>
      <c r="J247" s="25"/>
    </row>
    <row r="248" spans="1:10">
      <c r="A248" s="4"/>
      <c r="B248" s="20"/>
      <c r="C248" s="49"/>
      <c r="D248" s="20"/>
      <c r="E248" s="20"/>
      <c r="F248" s="24"/>
      <c r="G248" s="181"/>
      <c r="H248" s="181"/>
      <c r="I248" s="181"/>
      <c r="J248" s="25"/>
    </row>
    <row r="249" spans="1:10">
      <c r="A249" s="4"/>
      <c r="B249" s="20"/>
      <c r="C249" s="49"/>
      <c r="D249" s="20"/>
      <c r="E249" s="20"/>
      <c r="F249" s="24"/>
      <c r="G249" s="181"/>
      <c r="H249" s="181"/>
      <c r="I249" s="181"/>
      <c r="J249" s="25"/>
    </row>
    <row r="250" spans="1:10">
      <c r="A250" s="4"/>
      <c r="B250" s="20"/>
      <c r="C250" s="49"/>
      <c r="D250" s="20"/>
      <c r="E250" s="20"/>
      <c r="F250" s="24"/>
      <c r="G250" s="181"/>
      <c r="H250" s="181"/>
      <c r="I250" s="181"/>
      <c r="J250" s="25"/>
    </row>
    <row r="251" spans="1:10">
      <c r="A251" s="4"/>
      <c r="B251" s="20"/>
      <c r="C251" s="49"/>
      <c r="D251" s="20"/>
      <c r="E251" s="20"/>
      <c r="F251" s="24"/>
      <c r="G251" s="181"/>
      <c r="H251" s="181"/>
      <c r="I251" s="181"/>
      <c r="J251" s="25"/>
    </row>
    <row r="252" spans="1:10">
      <c r="A252" s="4"/>
      <c r="B252" s="20"/>
      <c r="C252" s="49"/>
      <c r="D252" s="20"/>
      <c r="E252" s="20"/>
      <c r="F252" s="24"/>
      <c r="G252" s="181"/>
      <c r="H252" s="181"/>
      <c r="I252" s="181"/>
      <c r="J252" s="25"/>
    </row>
    <row r="253" spans="1:10">
      <c r="A253" s="4"/>
      <c r="B253" s="20"/>
      <c r="C253" s="49"/>
      <c r="D253" s="20"/>
      <c r="E253" s="20"/>
      <c r="F253" s="24"/>
      <c r="G253" s="181"/>
      <c r="H253" s="181"/>
      <c r="I253" s="181"/>
      <c r="J253" s="25"/>
    </row>
    <row r="254" spans="1:10">
      <c r="A254" s="4"/>
      <c r="B254" s="20"/>
      <c r="C254" s="49"/>
      <c r="D254" s="20"/>
      <c r="E254" s="20"/>
      <c r="F254" s="24"/>
      <c r="G254" s="181"/>
      <c r="H254" s="181"/>
      <c r="I254" s="181"/>
      <c r="J254" s="25"/>
    </row>
    <row r="255" spans="1:10">
      <c r="A255" s="4"/>
      <c r="B255" s="20"/>
      <c r="C255" s="49"/>
      <c r="D255" s="20"/>
      <c r="E255" s="20"/>
      <c r="F255" s="24"/>
      <c r="G255" s="181"/>
      <c r="H255" s="181"/>
      <c r="I255" s="181"/>
      <c r="J255" s="25"/>
    </row>
    <row r="256" spans="1:10">
      <c r="A256" s="28"/>
      <c r="B256" s="20"/>
      <c r="C256" s="49"/>
      <c r="D256" s="20"/>
      <c r="E256" s="20"/>
      <c r="F256" s="24"/>
      <c r="G256" s="181"/>
      <c r="H256" s="181"/>
      <c r="I256" s="181"/>
      <c r="J256" s="25"/>
    </row>
    <row r="257" spans="1:10">
      <c r="A257" s="28"/>
      <c r="B257" s="20"/>
      <c r="C257" s="49"/>
      <c r="D257" s="20"/>
      <c r="E257" s="20"/>
      <c r="F257" s="24"/>
      <c r="G257" s="181"/>
      <c r="H257" s="181"/>
      <c r="I257" s="181"/>
      <c r="J257" s="25"/>
    </row>
    <row r="258" spans="1:10">
      <c r="A258" s="29"/>
      <c r="B258" s="24"/>
      <c r="C258" s="66"/>
      <c r="D258" s="27"/>
      <c r="E258" s="27"/>
      <c r="F258" s="27"/>
      <c r="G258" s="181"/>
      <c r="H258" s="181"/>
      <c r="I258" s="181"/>
      <c r="J258" s="25"/>
    </row>
    <row r="259" spans="1:10">
      <c r="A259" s="26"/>
      <c r="B259" s="20"/>
      <c r="C259" s="49"/>
      <c r="D259" s="20"/>
      <c r="E259" s="20"/>
      <c r="F259" s="24"/>
      <c r="G259" s="181"/>
      <c r="H259" s="181"/>
      <c r="I259" s="181"/>
      <c r="J259" s="25"/>
    </row>
    <row r="260" spans="1:10">
      <c r="A260" s="4"/>
      <c r="B260" s="20"/>
      <c r="C260" s="49"/>
      <c r="D260" s="20"/>
      <c r="E260" s="20"/>
      <c r="F260" s="24"/>
      <c r="G260" s="181"/>
      <c r="H260" s="181"/>
      <c r="I260" s="181"/>
      <c r="J260" s="25"/>
    </row>
    <row r="261" spans="1:10">
      <c r="A261" s="4"/>
      <c r="B261" s="20"/>
      <c r="C261" s="49"/>
      <c r="D261" s="20"/>
      <c r="E261" s="20"/>
      <c r="F261" s="24"/>
      <c r="G261" s="181"/>
      <c r="H261" s="181"/>
      <c r="I261" s="181"/>
      <c r="J261" s="25"/>
    </row>
    <row r="262" spans="1:10">
      <c r="A262" s="4"/>
      <c r="B262" s="20"/>
      <c r="C262" s="49"/>
      <c r="D262" s="20"/>
      <c r="E262" s="20"/>
      <c r="F262" s="24"/>
      <c r="G262" s="181"/>
      <c r="H262" s="181"/>
      <c r="I262" s="181"/>
      <c r="J262" s="25"/>
    </row>
    <row r="263" spans="1:10">
      <c r="A263" s="4"/>
      <c r="B263" s="20"/>
      <c r="C263" s="49"/>
      <c r="D263" s="20"/>
      <c r="E263" s="20"/>
      <c r="F263" s="24"/>
      <c r="G263" s="181"/>
      <c r="H263" s="181"/>
      <c r="I263" s="181"/>
      <c r="J263" s="25"/>
    </row>
    <row r="264" spans="1:10">
      <c r="A264" s="4"/>
      <c r="B264" s="20"/>
      <c r="C264" s="49"/>
      <c r="D264" s="20"/>
      <c r="E264" s="20"/>
      <c r="F264" s="24"/>
      <c r="G264" s="181"/>
      <c r="H264" s="181"/>
      <c r="I264" s="181"/>
      <c r="J264" s="25"/>
    </row>
    <row r="265" spans="1:10">
      <c r="A265" s="4"/>
      <c r="B265" s="20"/>
      <c r="C265" s="49"/>
      <c r="D265" s="20"/>
      <c r="E265" s="20"/>
      <c r="F265" s="24"/>
      <c r="G265" s="181"/>
      <c r="H265" s="181"/>
      <c r="I265" s="181"/>
      <c r="J265" s="25"/>
    </row>
    <row r="266" spans="1:10">
      <c r="A266" s="4"/>
      <c r="B266" s="20"/>
      <c r="C266" s="49"/>
      <c r="D266" s="20"/>
      <c r="E266" s="20"/>
      <c r="F266" s="24"/>
      <c r="G266" s="181"/>
      <c r="H266" s="181"/>
      <c r="I266" s="181"/>
      <c r="J266" s="25"/>
    </row>
    <row r="267" spans="1:10">
      <c r="A267" s="4"/>
      <c r="B267" s="20"/>
      <c r="C267" s="49"/>
      <c r="D267" s="20"/>
      <c r="E267" s="20"/>
      <c r="F267" s="24"/>
      <c r="G267" s="181"/>
      <c r="H267" s="181"/>
      <c r="I267" s="181"/>
      <c r="J267" s="25"/>
    </row>
    <row r="268" spans="1:10">
      <c r="A268" s="30"/>
      <c r="B268" s="20"/>
      <c r="C268" s="49"/>
      <c r="D268" s="20"/>
      <c r="E268" s="20"/>
      <c r="F268" s="24"/>
      <c r="G268" s="181"/>
      <c r="H268" s="181"/>
      <c r="I268" s="181"/>
      <c r="J268" s="25"/>
    </row>
    <row r="269" spans="1:10">
      <c r="A269" s="26"/>
      <c r="B269" s="24"/>
      <c r="C269" s="66"/>
      <c r="D269" s="27"/>
      <c r="E269" s="27"/>
      <c r="F269" s="27"/>
      <c r="G269" s="181"/>
      <c r="H269" s="181"/>
      <c r="I269" s="181"/>
      <c r="J269" s="25"/>
    </row>
    <row r="270" spans="1:10">
      <c r="A270" s="28"/>
      <c r="B270" s="20"/>
      <c r="C270" s="49"/>
      <c r="D270" s="20"/>
      <c r="E270" s="20"/>
      <c r="F270" s="24"/>
      <c r="G270" s="181"/>
      <c r="H270" s="181"/>
      <c r="I270" s="181"/>
      <c r="J270" s="25"/>
    </row>
    <row r="271" spans="1:10">
      <c r="A271" s="28"/>
      <c r="B271" s="20"/>
      <c r="C271" s="49"/>
      <c r="D271" s="20"/>
      <c r="E271" s="20"/>
      <c r="F271" s="24"/>
      <c r="G271" s="181"/>
      <c r="H271" s="181"/>
      <c r="I271" s="181"/>
      <c r="J271" s="25"/>
    </row>
    <row r="272" spans="1:10">
      <c r="A272" s="28"/>
      <c r="B272" s="20"/>
      <c r="C272" s="49"/>
      <c r="D272" s="20"/>
      <c r="E272" s="20"/>
      <c r="F272" s="24"/>
      <c r="G272" s="181"/>
      <c r="H272" s="181"/>
      <c r="I272" s="181"/>
      <c r="J272" s="25"/>
    </row>
    <row r="273" spans="1:10">
      <c r="A273" s="28"/>
      <c r="B273" s="20"/>
      <c r="C273" s="49"/>
      <c r="D273" s="20"/>
      <c r="E273" s="20"/>
      <c r="F273" s="24"/>
      <c r="G273" s="181"/>
      <c r="H273" s="181"/>
      <c r="I273" s="181"/>
      <c r="J273" s="25"/>
    </row>
    <row r="274" spans="1:10">
      <c r="A274" s="31"/>
      <c r="B274" s="20"/>
      <c r="C274" s="49"/>
      <c r="D274" s="20"/>
      <c r="E274" s="20"/>
      <c r="F274" s="24"/>
      <c r="G274" s="181"/>
      <c r="H274" s="181"/>
      <c r="I274" s="181"/>
      <c r="J274" s="25"/>
    </row>
    <row r="275" spans="1:10">
      <c r="A275" s="26"/>
      <c r="B275" s="20"/>
      <c r="C275" s="49"/>
      <c r="D275" s="20"/>
      <c r="E275" s="20"/>
      <c r="F275" s="24"/>
      <c r="G275" s="181"/>
      <c r="H275" s="181"/>
      <c r="I275" s="181"/>
      <c r="J275" s="25"/>
    </row>
    <row r="276" spans="1:10">
      <c r="A276" s="4"/>
      <c r="B276" s="20"/>
      <c r="C276" s="49"/>
      <c r="D276" s="20"/>
      <c r="E276" s="20"/>
      <c r="F276" s="24"/>
      <c r="G276" s="181"/>
      <c r="H276" s="181"/>
      <c r="I276" s="181"/>
      <c r="J276" s="25"/>
    </row>
    <row r="277" spans="1:10">
      <c r="A277" s="30"/>
      <c r="B277" s="20"/>
      <c r="C277" s="49"/>
      <c r="D277" s="20"/>
      <c r="E277" s="20"/>
      <c r="F277" s="24"/>
      <c r="G277" s="181"/>
      <c r="H277" s="181"/>
      <c r="I277" s="181"/>
      <c r="J277" s="25"/>
    </row>
    <row r="278" spans="1:10">
      <c r="A278" s="4"/>
      <c r="B278" s="20"/>
      <c r="C278" s="49"/>
      <c r="D278" s="20"/>
      <c r="E278" s="20"/>
      <c r="F278" s="24"/>
      <c r="G278" s="181"/>
      <c r="H278" s="181"/>
      <c r="I278" s="181"/>
      <c r="J278" s="25"/>
    </row>
    <row r="279" spans="1:10">
      <c r="A279" s="30"/>
      <c r="B279" s="20"/>
      <c r="C279" s="49"/>
      <c r="D279" s="20"/>
      <c r="E279" s="20"/>
      <c r="F279" s="24"/>
      <c r="G279" s="181"/>
      <c r="H279" s="181"/>
      <c r="I279" s="181"/>
      <c r="J279" s="25"/>
    </row>
    <row r="280" spans="1:10">
      <c r="A280" s="28"/>
      <c r="B280" s="20"/>
      <c r="C280" s="49"/>
      <c r="D280" s="20"/>
      <c r="E280" s="20"/>
      <c r="F280" s="24"/>
      <c r="G280" s="181"/>
      <c r="H280" s="181"/>
      <c r="I280" s="181"/>
      <c r="J280" s="25"/>
    </row>
    <row r="281" spans="1:10">
      <c r="A281" s="28"/>
      <c r="B281" s="20"/>
      <c r="C281" s="49"/>
      <c r="D281" s="20"/>
      <c r="E281" s="20"/>
      <c r="F281" s="24"/>
      <c r="G281" s="181"/>
      <c r="H281" s="181"/>
      <c r="I281" s="181"/>
      <c r="J281" s="25"/>
    </row>
    <row r="282" spans="1:10">
      <c r="A282" s="28"/>
      <c r="B282" s="20"/>
      <c r="C282" s="49"/>
      <c r="D282" s="20"/>
      <c r="E282" s="20"/>
      <c r="F282" s="24"/>
      <c r="G282" s="181"/>
      <c r="H282" s="181"/>
      <c r="I282" s="181"/>
      <c r="J282" s="25"/>
    </row>
    <row r="283" spans="1:10">
      <c r="A283" s="31"/>
      <c r="B283" s="20"/>
      <c r="C283" s="49"/>
      <c r="D283" s="20"/>
      <c r="E283" s="20"/>
      <c r="F283" s="24"/>
      <c r="G283" s="182"/>
      <c r="H283" s="182"/>
      <c r="I283" s="182"/>
      <c r="J283" s="25"/>
    </row>
    <row r="284" spans="1:10">
      <c r="A284" s="12"/>
      <c r="B284" s="130"/>
      <c r="C284" s="131"/>
      <c r="D284" s="131"/>
      <c r="E284" s="131"/>
      <c r="F284" s="131"/>
      <c r="G284" s="131"/>
      <c r="H284" s="131"/>
      <c r="I284" s="132"/>
      <c r="J284" s="12"/>
    </row>
    <row r="285" spans="1:10">
      <c r="A285" s="12"/>
      <c r="B285" s="133"/>
      <c r="C285" s="134"/>
      <c r="D285" s="134"/>
      <c r="E285" s="134"/>
      <c r="F285" s="134"/>
      <c r="G285" s="134"/>
      <c r="H285" s="134"/>
      <c r="I285" s="135"/>
      <c r="J285" s="14"/>
    </row>
    <row r="286" spans="1:10">
      <c r="A286" s="166"/>
      <c r="B286" s="15"/>
      <c r="C286" s="48"/>
      <c r="D286" s="15"/>
      <c r="E286" s="15"/>
      <c r="F286" s="15"/>
      <c r="G286" s="169"/>
      <c r="H286" s="169"/>
      <c r="I286" s="169"/>
      <c r="J286" s="15"/>
    </row>
    <row r="287" spans="1:10">
      <c r="A287" s="167"/>
      <c r="B287" s="15"/>
      <c r="C287" s="48"/>
      <c r="D287" s="15"/>
      <c r="E287" s="15"/>
      <c r="F287" s="15"/>
      <c r="G287" s="170"/>
      <c r="H287" s="170"/>
      <c r="I287" s="170"/>
      <c r="J287" s="15"/>
    </row>
    <row r="288" spans="1:10">
      <c r="A288" s="167"/>
      <c r="B288" s="15"/>
      <c r="C288" s="48"/>
      <c r="D288" s="15"/>
      <c r="E288" s="15"/>
      <c r="F288" s="15"/>
      <c r="G288" s="170"/>
      <c r="H288" s="170"/>
      <c r="I288" s="170"/>
      <c r="J288" s="15"/>
    </row>
    <row r="289" spans="1:10">
      <c r="A289" s="167"/>
      <c r="B289" s="15"/>
      <c r="C289" s="48"/>
      <c r="D289" s="15"/>
      <c r="E289" s="15"/>
      <c r="F289" s="15"/>
      <c r="G289" s="170"/>
      <c r="H289" s="170"/>
      <c r="I289" s="170"/>
      <c r="J289" s="15"/>
    </row>
    <row r="290" spans="1:10">
      <c r="A290" s="167"/>
      <c r="B290" s="15"/>
      <c r="C290" s="48"/>
      <c r="D290" s="15"/>
      <c r="E290" s="15"/>
      <c r="F290" s="15"/>
      <c r="G290" s="170"/>
      <c r="H290" s="170"/>
      <c r="I290" s="170"/>
      <c r="J290" s="15"/>
    </row>
    <row r="291" spans="1:10">
      <c r="A291" s="167"/>
      <c r="B291" s="15"/>
      <c r="C291" s="48"/>
      <c r="D291" s="15"/>
      <c r="E291" s="15"/>
      <c r="F291" s="15"/>
      <c r="G291" s="170"/>
      <c r="H291" s="170"/>
      <c r="I291" s="170"/>
      <c r="J291" s="15"/>
    </row>
    <row r="292" spans="1:10">
      <c r="A292" s="167"/>
      <c r="B292" s="15"/>
      <c r="C292" s="48"/>
      <c r="D292" s="15"/>
      <c r="E292" s="15"/>
      <c r="F292" s="15"/>
      <c r="G292" s="170"/>
      <c r="H292" s="170"/>
      <c r="I292" s="170"/>
      <c r="J292" s="15"/>
    </row>
    <row r="293" spans="1:10">
      <c r="A293" s="167"/>
      <c r="B293" s="15"/>
      <c r="C293" s="48"/>
      <c r="D293" s="15"/>
      <c r="E293" s="15"/>
      <c r="F293" s="15"/>
      <c r="G293" s="170"/>
      <c r="H293" s="170"/>
      <c r="I293" s="170"/>
      <c r="J293" s="15"/>
    </row>
    <row r="294" spans="1:10">
      <c r="A294" s="168"/>
      <c r="B294" s="15"/>
      <c r="C294" s="48"/>
      <c r="D294" s="15"/>
      <c r="E294" s="15"/>
      <c r="F294" s="15"/>
      <c r="G294" s="171"/>
      <c r="H294" s="171"/>
      <c r="I294" s="171"/>
      <c r="J294" s="15"/>
    </row>
    <row r="295" spans="1:10">
      <c r="A295" s="12"/>
      <c r="B295" s="130"/>
      <c r="C295" s="131"/>
      <c r="D295" s="131"/>
      <c r="E295" s="131"/>
      <c r="F295" s="131"/>
      <c r="G295" s="131"/>
      <c r="H295" s="131"/>
      <c r="I295" s="132"/>
      <c r="J295" s="12"/>
    </row>
    <row r="296" spans="1:10">
      <c r="A296" s="12"/>
      <c r="B296" s="133"/>
      <c r="C296" s="134"/>
      <c r="D296" s="134"/>
      <c r="E296" s="134"/>
      <c r="F296" s="134"/>
      <c r="G296" s="134"/>
      <c r="H296" s="134"/>
      <c r="I296" s="135"/>
      <c r="J296" s="14"/>
    </row>
    <row r="297" spans="1:10">
      <c r="A297" s="12"/>
      <c r="B297" s="130"/>
      <c r="C297" s="131"/>
      <c r="D297" s="131"/>
      <c r="E297" s="131"/>
      <c r="F297" s="131"/>
      <c r="G297" s="131"/>
      <c r="H297" s="131"/>
      <c r="I297" s="132"/>
      <c r="J297" s="12"/>
    </row>
    <row r="298" spans="1:10">
      <c r="A298" s="12"/>
      <c r="B298" s="133"/>
      <c r="C298" s="134"/>
      <c r="D298" s="134"/>
      <c r="E298" s="134"/>
      <c r="F298" s="134"/>
      <c r="G298" s="134"/>
      <c r="H298" s="134"/>
      <c r="I298" s="135"/>
      <c r="J298" s="14"/>
    </row>
    <row r="299" spans="1:10">
      <c r="A299" s="166"/>
      <c r="B299" s="15"/>
      <c r="C299" s="48"/>
      <c r="D299" s="15"/>
      <c r="E299" s="15"/>
      <c r="F299" s="15"/>
      <c r="G299" s="169"/>
      <c r="H299" s="169"/>
      <c r="I299" s="169"/>
      <c r="J299" s="15"/>
    </row>
    <row r="300" spans="1:10">
      <c r="A300" s="167"/>
      <c r="B300" s="15"/>
      <c r="C300" s="48"/>
      <c r="D300" s="15"/>
      <c r="E300" s="15"/>
      <c r="F300" s="15"/>
      <c r="G300" s="172"/>
      <c r="H300" s="172"/>
      <c r="I300" s="172"/>
      <c r="J300" s="15"/>
    </row>
    <row r="301" spans="1:10">
      <c r="A301" s="167"/>
      <c r="B301" s="15"/>
      <c r="C301" s="48"/>
      <c r="D301" s="15"/>
      <c r="E301" s="15"/>
      <c r="F301" s="15"/>
      <c r="G301" s="172"/>
      <c r="H301" s="172"/>
      <c r="I301" s="172"/>
      <c r="J301" s="15"/>
    </row>
    <row r="302" spans="1:10">
      <c r="A302" s="167"/>
      <c r="B302" s="15"/>
      <c r="C302" s="48"/>
      <c r="D302" s="15"/>
      <c r="E302" s="15"/>
      <c r="F302" s="15"/>
      <c r="G302" s="172"/>
      <c r="H302" s="172"/>
      <c r="I302" s="172"/>
      <c r="J302" s="15"/>
    </row>
    <row r="303" spans="1:10">
      <c r="A303" s="167"/>
      <c r="B303" s="15"/>
      <c r="C303" s="48"/>
      <c r="D303" s="15"/>
      <c r="E303" s="15"/>
      <c r="F303" s="15"/>
      <c r="G303" s="172"/>
      <c r="H303" s="172"/>
      <c r="I303" s="172"/>
      <c r="J303" s="15"/>
    </row>
    <row r="304" spans="1:10">
      <c r="A304" s="168"/>
      <c r="B304" s="15"/>
      <c r="C304" s="48"/>
      <c r="D304" s="15"/>
      <c r="E304" s="15"/>
      <c r="F304" s="15"/>
      <c r="G304" s="173"/>
      <c r="H304" s="173"/>
      <c r="I304" s="173"/>
      <c r="J304" s="15"/>
    </row>
    <row r="305" spans="1:10">
      <c r="A305" s="12"/>
      <c r="B305" s="130"/>
      <c r="C305" s="131"/>
      <c r="D305" s="131"/>
      <c r="E305" s="131"/>
      <c r="F305" s="131"/>
      <c r="G305" s="131"/>
      <c r="H305" s="131"/>
      <c r="I305" s="132"/>
      <c r="J305" s="12"/>
    </row>
    <row r="306" spans="1:10">
      <c r="A306" s="12"/>
      <c r="B306" s="133"/>
      <c r="C306" s="134"/>
      <c r="D306" s="134"/>
      <c r="E306" s="134"/>
      <c r="F306" s="134"/>
      <c r="G306" s="134"/>
      <c r="H306" s="134"/>
      <c r="I306" s="135"/>
      <c r="J306" s="14"/>
    </row>
    <row r="307" spans="1:10">
      <c r="A307" s="12"/>
      <c r="B307" s="130"/>
      <c r="C307" s="131"/>
      <c r="D307" s="131"/>
      <c r="E307" s="131"/>
      <c r="F307" s="131"/>
      <c r="G307" s="131"/>
      <c r="H307" s="131"/>
      <c r="I307" s="132"/>
      <c r="J307" s="12"/>
    </row>
    <row r="308" spans="1:10">
      <c r="A308" s="12"/>
      <c r="B308" s="133"/>
      <c r="C308" s="134"/>
      <c r="D308" s="134"/>
      <c r="E308" s="134"/>
      <c r="F308" s="134"/>
      <c r="G308" s="134"/>
      <c r="H308" s="134"/>
      <c r="I308" s="135"/>
      <c r="J308" s="14"/>
    </row>
    <row r="309" spans="1:10">
      <c r="A309" s="18"/>
      <c r="B309" s="163"/>
      <c r="C309" s="164"/>
      <c r="D309" s="164"/>
      <c r="E309" s="164"/>
      <c r="F309" s="164"/>
      <c r="G309" s="164"/>
      <c r="H309" s="164"/>
      <c r="I309" s="164"/>
      <c r="J309" s="165"/>
    </row>
    <row r="310" spans="1:10">
      <c r="A310" s="226"/>
      <c r="B310" s="15"/>
      <c r="C310" s="48"/>
      <c r="D310" s="15"/>
      <c r="E310" s="15"/>
      <c r="F310" s="15"/>
      <c r="G310" s="166"/>
      <c r="H310" s="166"/>
      <c r="I310" s="166"/>
      <c r="J310" s="15"/>
    </row>
    <row r="311" spans="1:10">
      <c r="A311" s="226"/>
      <c r="B311" s="15"/>
      <c r="C311" s="48"/>
      <c r="D311" s="15"/>
      <c r="E311" s="15"/>
      <c r="F311" s="15"/>
      <c r="G311" s="167"/>
      <c r="H311" s="167"/>
      <c r="I311" s="167"/>
      <c r="J311" s="15"/>
    </row>
    <row r="312" spans="1:10">
      <c r="A312" s="226"/>
      <c r="B312" s="15"/>
      <c r="C312" s="48"/>
      <c r="D312" s="15"/>
      <c r="E312" s="15"/>
      <c r="F312" s="15"/>
      <c r="G312" s="167"/>
      <c r="H312" s="167"/>
      <c r="I312" s="167"/>
      <c r="J312" s="15"/>
    </row>
    <row r="313" spans="1:10">
      <c r="A313" s="19"/>
      <c r="B313" s="15"/>
      <c r="C313" s="48"/>
      <c r="D313" s="15"/>
      <c r="E313" s="15"/>
      <c r="F313" s="15"/>
      <c r="G313" s="168"/>
      <c r="H313" s="168"/>
      <c r="I313" s="168"/>
      <c r="J313" s="15"/>
    </row>
    <row r="314" spans="1:10">
      <c r="A314" s="12"/>
      <c r="B314" s="130"/>
      <c r="C314" s="131"/>
      <c r="D314" s="131"/>
      <c r="E314" s="131"/>
      <c r="F314" s="131"/>
      <c r="G314" s="131"/>
      <c r="H314" s="131"/>
      <c r="I314" s="132"/>
      <c r="J314" s="12"/>
    </row>
    <row r="315" spans="1:10">
      <c r="A315" s="12"/>
      <c r="B315" s="133"/>
      <c r="C315" s="134"/>
      <c r="D315" s="134"/>
      <c r="E315" s="134"/>
      <c r="F315" s="134"/>
      <c r="G315" s="134"/>
      <c r="H315" s="134"/>
      <c r="I315" s="135"/>
      <c r="J315" s="14"/>
    </row>
    <row r="316" spans="1:10">
      <c r="A316" s="12"/>
      <c r="B316" s="130"/>
      <c r="C316" s="131"/>
      <c r="D316" s="131"/>
      <c r="E316" s="131"/>
      <c r="F316" s="131"/>
      <c r="G316" s="131"/>
      <c r="H316" s="131"/>
      <c r="I316" s="132"/>
      <c r="J316" s="12"/>
    </row>
    <row r="317" spans="1:10">
      <c r="A317" s="12"/>
      <c r="B317" s="133"/>
      <c r="C317" s="134"/>
      <c r="D317" s="134"/>
      <c r="E317" s="134"/>
      <c r="F317" s="134"/>
      <c r="G317" s="134"/>
      <c r="H317" s="134"/>
      <c r="I317" s="135"/>
      <c r="J317" s="14"/>
    </row>
    <row r="318" spans="1:10" ht="98.25" customHeight="1">
      <c r="A318" s="166"/>
      <c r="B318" s="15"/>
      <c r="C318" s="48"/>
      <c r="D318" s="15"/>
      <c r="E318" s="15"/>
      <c r="F318" s="15"/>
      <c r="G318" s="232"/>
      <c r="H318" s="232"/>
      <c r="I318" s="232"/>
      <c r="J318" s="15"/>
    </row>
    <row r="319" spans="1:10" ht="142.5" customHeight="1">
      <c r="A319" s="235"/>
      <c r="B319" s="15"/>
      <c r="C319" s="48"/>
      <c r="D319" s="15"/>
      <c r="E319" s="15"/>
      <c r="F319" s="15"/>
      <c r="G319" s="233"/>
      <c r="H319" s="233"/>
      <c r="I319" s="233"/>
      <c r="J319" s="15"/>
    </row>
    <row r="320" spans="1:10" ht="37.5" customHeight="1">
      <c r="A320" s="235"/>
      <c r="B320" s="15"/>
      <c r="C320" s="48"/>
      <c r="D320" s="15"/>
      <c r="E320" s="15"/>
      <c r="F320" s="15"/>
      <c r="G320" s="233"/>
      <c r="H320" s="233"/>
      <c r="I320" s="233"/>
      <c r="J320" s="15"/>
    </row>
    <row r="321" spans="1:10">
      <c r="A321" s="236"/>
      <c r="B321" s="32"/>
      <c r="C321" s="49"/>
      <c r="D321" s="20"/>
      <c r="E321" s="20"/>
      <c r="F321" s="20"/>
      <c r="G321" s="234"/>
      <c r="H321" s="234"/>
      <c r="I321" s="234"/>
      <c r="J321" s="20"/>
    </row>
    <row r="322" spans="1:10">
      <c r="A322" s="12"/>
      <c r="B322" s="130"/>
      <c r="C322" s="131"/>
      <c r="D322" s="131"/>
      <c r="E322" s="131"/>
      <c r="F322" s="131"/>
      <c r="G322" s="131"/>
      <c r="H322" s="131"/>
      <c r="I322" s="132"/>
      <c r="J322" s="12"/>
    </row>
    <row r="323" spans="1:10">
      <c r="A323" s="12"/>
      <c r="B323" s="133"/>
      <c r="C323" s="134"/>
      <c r="D323" s="134"/>
      <c r="E323" s="134"/>
      <c r="F323" s="134"/>
      <c r="G323" s="134"/>
      <c r="H323" s="134"/>
      <c r="I323" s="135"/>
      <c r="J323" s="14"/>
    </row>
    <row r="324" spans="1:10">
      <c r="A324" s="12"/>
      <c r="B324" s="130"/>
      <c r="C324" s="131"/>
      <c r="D324" s="131"/>
      <c r="E324" s="131"/>
      <c r="F324" s="131"/>
      <c r="G324" s="131"/>
      <c r="H324" s="131"/>
      <c r="I324" s="132"/>
      <c r="J324" s="12"/>
    </row>
    <row r="325" spans="1:10">
      <c r="A325" s="12"/>
      <c r="B325" s="133"/>
      <c r="C325" s="134"/>
      <c r="D325" s="134"/>
      <c r="E325" s="134"/>
      <c r="F325" s="134"/>
      <c r="G325" s="134"/>
      <c r="H325" s="134"/>
      <c r="I325" s="135"/>
      <c r="J325" s="14"/>
    </row>
    <row r="326" spans="1:10" ht="57" customHeight="1">
      <c r="A326" s="229"/>
      <c r="B326" s="33"/>
      <c r="C326" s="51"/>
      <c r="D326" s="33"/>
      <c r="E326" s="33"/>
      <c r="F326" s="33"/>
      <c r="G326" s="229"/>
      <c r="H326" s="229"/>
      <c r="I326" s="229"/>
      <c r="J326" s="33"/>
    </row>
    <row r="327" spans="1:10" ht="80.25" customHeight="1">
      <c r="A327" s="230"/>
      <c r="B327" s="33"/>
      <c r="C327" s="51"/>
      <c r="D327" s="33"/>
      <c r="E327" s="33"/>
      <c r="F327" s="33"/>
      <c r="G327" s="230"/>
      <c r="H327" s="230"/>
      <c r="I327" s="230"/>
      <c r="J327" s="33"/>
    </row>
    <row r="328" spans="1:10" ht="93.75" customHeight="1">
      <c r="A328" s="230"/>
      <c r="B328" s="33"/>
      <c r="C328" s="51"/>
      <c r="D328" s="33"/>
      <c r="E328" s="33"/>
      <c r="F328" s="33"/>
      <c r="G328" s="230"/>
      <c r="H328" s="230"/>
      <c r="I328" s="230"/>
      <c r="J328" s="33"/>
    </row>
    <row r="329" spans="1:10" ht="105.75" customHeight="1">
      <c r="A329" s="231"/>
      <c r="B329" s="33"/>
      <c r="C329" s="51"/>
      <c r="D329" s="33"/>
      <c r="E329" s="33"/>
      <c r="F329" s="33"/>
      <c r="G329" s="231"/>
      <c r="H329" s="231"/>
      <c r="I329" s="231"/>
      <c r="J329" s="33"/>
    </row>
    <row r="330" spans="1:10">
      <c r="A330" s="12"/>
      <c r="B330" s="130"/>
      <c r="C330" s="131"/>
      <c r="D330" s="131"/>
      <c r="E330" s="131"/>
      <c r="F330" s="131"/>
      <c r="G330" s="131"/>
      <c r="H330" s="131"/>
      <c r="I330" s="132"/>
      <c r="J330" s="12"/>
    </row>
    <row r="331" spans="1:10">
      <c r="A331" s="12"/>
      <c r="B331" s="133"/>
      <c r="C331" s="134"/>
      <c r="D331" s="134"/>
      <c r="E331" s="134"/>
      <c r="F331" s="134"/>
      <c r="G331" s="134"/>
      <c r="H331" s="134"/>
      <c r="I331" s="135"/>
      <c r="J331" s="14"/>
    </row>
    <row r="332" spans="1:10" ht="63" customHeight="1">
      <c r="A332" s="227"/>
      <c r="B332" s="15"/>
      <c r="C332" s="48"/>
      <c r="D332" s="15"/>
      <c r="E332" s="15"/>
      <c r="F332" s="15"/>
      <c r="G332" s="166"/>
      <c r="H332" s="166"/>
      <c r="I332" s="15"/>
      <c r="J332" s="15"/>
    </row>
    <row r="333" spans="1:10" ht="72" customHeight="1">
      <c r="A333" s="228"/>
      <c r="B333" s="15"/>
      <c r="C333" s="48"/>
      <c r="D333" s="15"/>
      <c r="E333" s="15"/>
      <c r="F333" s="15"/>
      <c r="G333" s="168"/>
      <c r="H333" s="168"/>
      <c r="I333" s="15"/>
      <c r="J333" s="15"/>
    </row>
    <row r="334" spans="1:10">
      <c r="A334" s="12"/>
      <c r="B334" s="130"/>
      <c r="C334" s="131"/>
      <c r="D334" s="131"/>
      <c r="E334" s="131"/>
      <c r="F334" s="131"/>
      <c r="G334" s="131"/>
      <c r="H334" s="131"/>
      <c r="I334" s="132"/>
      <c r="J334" s="12"/>
    </row>
    <row r="335" spans="1:10">
      <c r="A335" s="12"/>
      <c r="B335" s="133"/>
      <c r="C335" s="134"/>
      <c r="D335" s="134"/>
      <c r="E335" s="134"/>
      <c r="F335" s="134"/>
      <c r="G335" s="134"/>
      <c r="H335" s="134"/>
      <c r="I335" s="135"/>
      <c r="J335" s="14"/>
    </row>
    <row r="336" spans="1:10" ht="76.5" customHeight="1">
      <c r="A336" s="166"/>
      <c r="B336" s="15"/>
      <c r="C336" s="48"/>
      <c r="D336" s="15"/>
      <c r="E336" s="15"/>
      <c r="F336" s="15"/>
      <c r="G336" s="166"/>
      <c r="H336" s="166"/>
      <c r="I336" s="15"/>
      <c r="J336" s="15"/>
    </row>
    <row r="337" spans="1:10" ht="72" customHeight="1">
      <c r="A337" s="167"/>
      <c r="B337" s="15"/>
      <c r="C337" s="48"/>
      <c r="D337" s="15"/>
      <c r="E337" s="15"/>
      <c r="F337" s="15"/>
      <c r="G337" s="167"/>
      <c r="H337" s="167"/>
      <c r="I337" s="15"/>
      <c r="J337" s="15"/>
    </row>
    <row r="338" spans="1:10" ht="63" customHeight="1">
      <c r="A338" s="167"/>
      <c r="B338" s="15"/>
      <c r="C338" s="48"/>
      <c r="D338" s="15"/>
      <c r="E338" s="15"/>
      <c r="F338" s="15"/>
      <c r="G338" s="167"/>
      <c r="H338" s="167"/>
      <c r="I338" s="15"/>
      <c r="J338" s="15"/>
    </row>
    <row r="339" spans="1:10" ht="75.75" customHeight="1">
      <c r="A339" s="168"/>
      <c r="B339" s="15"/>
      <c r="C339" s="48"/>
      <c r="D339" s="15"/>
      <c r="E339" s="15"/>
      <c r="F339" s="15"/>
      <c r="G339" s="168"/>
      <c r="H339" s="168"/>
      <c r="I339" s="15"/>
      <c r="J339" s="15"/>
    </row>
    <row r="340" spans="1:10">
      <c r="A340" s="12"/>
      <c r="B340" s="130"/>
      <c r="C340" s="131"/>
      <c r="D340" s="131"/>
      <c r="E340" s="131"/>
      <c r="F340" s="131"/>
      <c r="G340" s="131"/>
      <c r="H340" s="131"/>
      <c r="I340" s="132"/>
      <c r="J340" s="12"/>
    </row>
    <row r="341" spans="1:10">
      <c r="A341" s="12"/>
      <c r="B341" s="133"/>
      <c r="C341" s="134"/>
      <c r="D341" s="134"/>
      <c r="E341" s="134"/>
      <c r="F341" s="134"/>
      <c r="G341" s="134"/>
      <c r="H341" s="134"/>
      <c r="I341" s="135"/>
      <c r="J341" s="14"/>
    </row>
    <row r="342" spans="1:10" ht="30" customHeight="1">
      <c r="A342" s="238"/>
      <c r="B342" s="239"/>
      <c r="C342" s="239"/>
      <c r="D342" s="239"/>
      <c r="E342" s="239"/>
      <c r="F342" s="239"/>
      <c r="G342" s="240"/>
      <c r="H342" s="240"/>
      <c r="I342" s="240"/>
      <c r="J342" s="241"/>
    </row>
    <row r="343" spans="1:10">
      <c r="A343" s="11"/>
      <c r="B343" s="21"/>
      <c r="C343" s="65"/>
      <c r="D343" s="23"/>
      <c r="E343" s="23"/>
      <c r="F343" s="23"/>
      <c r="G343" s="34"/>
      <c r="H343" s="35"/>
      <c r="I343" s="34"/>
      <c r="J343" s="22"/>
    </row>
    <row r="344" spans="1:10">
      <c r="A344" s="16"/>
      <c r="B344" s="15"/>
      <c r="C344" s="48"/>
      <c r="D344" s="15"/>
      <c r="E344" s="15"/>
      <c r="F344" s="21"/>
      <c r="G344" s="242"/>
      <c r="H344" s="169"/>
      <c r="I344" s="169"/>
      <c r="J344" s="22"/>
    </row>
    <row r="345" spans="1:10">
      <c r="A345" s="16"/>
      <c r="B345" s="15"/>
      <c r="C345" s="48"/>
      <c r="D345" s="15"/>
      <c r="E345" s="15"/>
      <c r="F345" s="21"/>
      <c r="G345" s="243"/>
      <c r="H345" s="157"/>
      <c r="I345" s="157"/>
      <c r="J345" s="22"/>
    </row>
    <row r="346" spans="1:10">
      <c r="A346" s="16"/>
      <c r="B346" s="15"/>
      <c r="C346" s="48"/>
      <c r="D346" s="15"/>
      <c r="E346" s="15"/>
      <c r="F346" s="21"/>
      <c r="G346" s="243"/>
      <c r="H346" s="157"/>
      <c r="I346" s="157"/>
      <c r="J346" s="22"/>
    </row>
    <row r="347" spans="1:10">
      <c r="A347" s="16"/>
      <c r="B347" s="15"/>
      <c r="C347" s="48"/>
      <c r="D347" s="15"/>
      <c r="E347" s="15"/>
      <c r="F347" s="21"/>
      <c r="G347" s="243"/>
      <c r="H347" s="157"/>
      <c r="I347" s="157"/>
      <c r="J347" s="22"/>
    </row>
    <row r="348" spans="1:10">
      <c r="A348" s="16"/>
      <c r="B348" s="15"/>
      <c r="C348" s="48"/>
      <c r="D348" s="15"/>
      <c r="E348" s="15"/>
      <c r="F348" s="21"/>
      <c r="G348" s="243"/>
      <c r="H348" s="157"/>
      <c r="I348" s="157"/>
      <c r="J348" s="22"/>
    </row>
    <row r="349" spans="1:10">
      <c r="A349" s="16"/>
      <c r="B349" s="15"/>
      <c r="C349" s="48"/>
      <c r="D349" s="15"/>
      <c r="E349" s="15"/>
      <c r="F349" s="21"/>
      <c r="G349" s="243"/>
      <c r="H349" s="157"/>
      <c r="I349" s="157"/>
      <c r="J349" s="22"/>
    </row>
    <row r="350" spans="1:10">
      <c r="A350" s="17"/>
      <c r="B350" s="15"/>
      <c r="C350" s="48"/>
      <c r="D350" s="15"/>
      <c r="E350" s="15"/>
      <c r="F350" s="21"/>
      <c r="G350" s="243"/>
      <c r="H350" s="157"/>
      <c r="I350" s="157"/>
      <c r="J350" s="22"/>
    </row>
    <row r="351" spans="1:10" ht="59.25" customHeight="1">
      <c r="A351" s="36"/>
      <c r="B351" s="37"/>
      <c r="C351" s="52"/>
      <c r="D351" s="38"/>
      <c r="E351" s="38"/>
      <c r="F351" s="38"/>
      <c r="G351" s="243"/>
      <c r="H351" s="157"/>
      <c r="I351" s="157"/>
      <c r="J351" s="39"/>
    </row>
    <row r="352" spans="1:10" ht="30" customHeight="1">
      <c r="A352" s="40"/>
      <c r="B352" s="33"/>
      <c r="C352" s="51"/>
      <c r="D352" s="33"/>
      <c r="E352" s="33"/>
      <c r="F352" s="37"/>
      <c r="G352" s="243"/>
      <c r="H352" s="157"/>
      <c r="I352" s="157"/>
      <c r="J352" s="39"/>
    </row>
    <row r="353" spans="1:10" ht="65.25" customHeight="1">
      <c r="A353" s="230"/>
      <c r="B353" s="33"/>
      <c r="C353" s="51"/>
      <c r="D353" s="33"/>
      <c r="E353" s="33"/>
      <c r="F353" s="37"/>
      <c r="G353" s="243"/>
      <c r="H353" s="157"/>
      <c r="I353" s="157"/>
      <c r="J353" s="39"/>
    </row>
    <row r="354" spans="1:10" ht="70.5" customHeight="1">
      <c r="A354" s="230"/>
      <c r="B354" s="33"/>
      <c r="C354" s="51"/>
      <c r="D354" s="33"/>
      <c r="E354" s="33"/>
      <c r="F354" s="37"/>
      <c r="G354" s="243"/>
      <c r="H354" s="157"/>
      <c r="I354" s="157"/>
      <c r="J354" s="39"/>
    </row>
    <row r="355" spans="1:10">
      <c r="A355" s="40"/>
      <c r="B355" s="36"/>
      <c r="C355" s="51"/>
      <c r="D355" s="33"/>
      <c r="E355" s="33"/>
      <c r="F355" s="37"/>
      <c r="G355" s="243"/>
      <c r="H355" s="157"/>
      <c r="I355" s="157"/>
      <c r="J355" s="39"/>
    </row>
    <row r="356" spans="1:10">
      <c r="A356" s="41"/>
      <c r="B356" s="36"/>
      <c r="C356" s="51"/>
      <c r="D356" s="33"/>
      <c r="E356" s="33"/>
      <c r="F356" s="37"/>
      <c r="G356" s="243"/>
      <c r="H356" s="157"/>
      <c r="I356" s="157"/>
      <c r="J356" s="39"/>
    </row>
    <row r="357" spans="1:10">
      <c r="A357" s="36"/>
      <c r="B357" s="37"/>
      <c r="C357" s="52"/>
      <c r="D357" s="38"/>
      <c r="E357" s="38"/>
      <c r="F357" s="38"/>
      <c r="G357" s="243"/>
      <c r="H357" s="157"/>
      <c r="I357" s="157"/>
      <c r="J357" s="39"/>
    </row>
    <row r="358" spans="1:10">
      <c r="A358" s="40"/>
      <c r="B358" s="33"/>
      <c r="C358" s="51"/>
      <c r="D358" s="33"/>
      <c r="E358" s="33"/>
      <c r="F358" s="37"/>
      <c r="G358" s="243"/>
      <c r="H358" s="157"/>
      <c r="I358" s="157"/>
      <c r="J358" s="39"/>
    </row>
    <row r="359" spans="1:10">
      <c r="A359" s="40"/>
      <c r="B359" s="33"/>
      <c r="C359" s="51"/>
      <c r="D359" s="33"/>
      <c r="E359" s="33"/>
      <c r="F359" s="37"/>
      <c r="G359" s="243"/>
      <c r="H359" s="157"/>
      <c r="I359" s="157"/>
      <c r="J359" s="39"/>
    </row>
    <row r="360" spans="1:10">
      <c r="A360" s="36"/>
      <c r="B360" s="38"/>
      <c r="C360" s="52"/>
      <c r="D360" s="38"/>
      <c r="E360" s="38"/>
      <c r="F360" s="38"/>
      <c r="G360" s="243"/>
      <c r="H360" s="157"/>
      <c r="I360" s="157"/>
      <c r="J360" s="39"/>
    </row>
    <row r="361" spans="1:10">
      <c r="A361" s="6"/>
      <c r="B361" s="42"/>
      <c r="C361" s="53"/>
      <c r="D361" s="43"/>
      <c r="E361" s="43"/>
      <c r="F361" s="44"/>
      <c r="G361" s="243"/>
      <c r="H361" s="157"/>
      <c r="I361" s="157"/>
      <c r="J361" s="42"/>
    </row>
    <row r="362" spans="1:10">
      <c r="A362" s="6"/>
      <c r="B362" s="42"/>
      <c r="C362" s="53"/>
      <c r="D362" s="43"/>
      <c r="E362" s="43"/>
      <c r="F362" s="44"/>
      <c r="G362" s="243"/>
      <c r="H362" s="157"/>
      <c r="I362" s="157"/>
      <c r="J362" s="42"/>
    </row>
    <row r="363" spans="1:10">
      <c r="A363" s="6"/>
      <c r="B363" s="42"/>
      <c r="C363" s="53"/>
      <c r="D363" s="43"/>
      <c r="E363" s="43"/>
      <c r="F363" s="44"/>
      <c r="G363" s="243"/>
      <c r="H363" s="157"/>
      <c r="I363" s="157"/>
      <c r="J363" s="42"/>
    </row>
    <row r="364" spans="1:10">
      <c r="A364" s="6"/>
      <c r="B364" s="42"/>
      <c r="C364" s="53"/>
      <c r="D364" s="43"/>
      <c r="E364" s="43"/>
      <c r="F364" s="44"/>
      <c r="G364" s="244"/>
      <c r="H364" s="156"/>
      <c r="I364" s="156"/>
      <c r="J364" s="42"/>
    </row>
    <row r="365" spans="1:10">
      <c r="A365" s="12"/>
      <c r="B365" s="130"/>
      <c r="C365" s="131"/>
      <c r="D365" s="131"/>
      <c r="E365" s="131"/>
      <c r="F365" s="131"/>
      <c r="G365" s="131"/>
      <c r="H365" s="131"/>
      <c r="I365" s="132"/>
      <c r="J365" s="12"/>
    </row>
    <row r="366" spans="1:10">
      <c r="A366" s="12"/>
      <c r="B366" s="133"/>
      <c r="C366" s="134"/>
      <c r="D366" s="134"/>
      <c r="E366" s="134"/>
      <c r="F366" s="134"/>
      <c r="G366" s="134"/>
      <c r="H366" s="134"/>
      <c r="I366" s="135"/>
      <c r="J366" s="14"/>
    </row>
    <row r="367" spans="1:10">
      <c r="A367" s="43"/>
      <c r="B367" s="43"/>
      <c r="C367" s="53"/>
      <c r="D367" s="43"/>
      <c r="E367" s="43"/>
      <c r="F367" s="43"/>
      <c r="G367" s="43"/>
      <c r="H367" s="43"/>
      <c r="I367" s="43"/>
      <c r="J367" s="43"/>
    </row>
    <row r="368" spans="1:10">
      <c r="A368" s="12"/>
      <c r="B368" s="130"/>
      <c r="C368" s="131"/>
      <c r="D368" s="131"/>
      <c r="E368" s="131"/>
      <c r="F368" s="131"/>
      <c r="G368" s="131"/>
      <c r="H368" s="131"/>
      <c r="I368" s="132"/>
      <c r="J368" s="12"/>
    </row>
    <row r="369" spans="1:10">
      <c r="A369" s="12"/>
      <c r="B369" s="133"/>
      <c r="C369" s="134"/>
      <c r="D369" s="134"/>
      <c r="E369" s="134"/>
      <c r="F369" s="134"/>
      <c r="G369" s="134"/>
      <c r="H369" s="134"/>
      <c r="I369" s="135"/>
      <c r="J369" s="14"/>
    </row>
    <row r="370" spans="1:10">
      <c r="A370" s="153"/>
      <c r="B370" s="43"/>
      <c r="C370" s="53"/>
      <c r="D370" s="43"/>
      <c r="E370" s="43"/>
      <c r="F370" s="43"/>
      <c r="G370" s="153"/>
      <c r="H370" s="153"/>
      <c r="I370" s="153"/>
      <c r="J370" s="43"/>
    </row>
    <row r="371" spans="1:10">
      <c r="A371" s="237"/>
      <c r="B371" s="43"/>
      <c r="C371" s="53"/>
      <c r="D371" s="43"/>
      <c r="E371" s="43"/>
      <c r="F371" s="43"/>
      <c r="G371" s="154"/>
      <c r="H371" s="154"/>
      <c r="I371" s="154"/>
      <c r="J371" s="43"/>
    </row>
    <row r="372" spans="1:10">
      <c r="A372" s="12"/>
      <c r="B372" s="130"/>
      <c r="C372" s="131"/>
      <c r="D372" s="131"/>
      <c r="E372" s="131"/>
      <c r="F372" s="131"/>
      <c r="G372" s="131"/>
      <c r="H372" s="131"/>
      <c r="I372" s="132"/>
      <c r="J372" s="12"/>
    </row>
    <row r="373" spans="1:10">
      <c r="A373" s="12"/>
      <c r="B373" s="133"/>
      <c r="C373" s="134"/>
      <c r="D373" s="134"/>
      <c r="E373" s="134"/>
      <c r="F373" s="134"/>
      <c r="G373" s="134"/>
      <c r="H373" s="134"/>
      <c r="I373" s="135"/>
      <c r="J373" s="14"/>
    </row>
    <row r="374" spans="1:10">
      <c r="A374" s="33"/>
      <c r="B374" s="33"/>
      <c r="C374" s="51"/>
      <c r="D374" s="33"/>
      <c r="E374" s="33"/>
      <c r="F374" s="33"/>
      <c r="G374" s="33"/>
      <c r="H374" s="33"/>
      <c r="I374" s="33"/>
      <c r="J374" s="33"/>
    </row>
    <row r="375" spans="1:10">
      <c r="A375" s="12"/>
      <c r="B375" s="130"/>
      <c r="C375" s="131"/>
      <c r="D375" s="131"/>
      <c r="E375" s="131"/>
      <c r="F375" s="131"/>
      <c r="G375" s="131"/>
      <c r="H375" s="131"/>
      <c r="I375" s="132"/>
      <c r="J375" s="12"/>
    </row>
    <row r="376" spans="1:10">
      <c r="A376" s="12"/>
      <c r="B376" s="133"/>
      <c r="C376" s="134"/>
      <c r="D376" s="134"/>
      <c r="E376" s="134"/>
      <c r="F376" s="134"/>
      <c r="G376" s="134"/>
      <c r="H376" s="134"/>
      <c r="I376" s="135"/>
      <c r="J376" s="14"/>
    </row>
    <row r="377" spans="1:10">
      <c r="A377" s="229"/>
      <c r="B377" s="33"/>
      <c r="C377" s="51"/>
      <c r="D377" s="33"/>
      <c r="E377" s="33"/>
      <c r="F377" s="33"/>
      <c r="G377" s="33"/>
      <c r="H377" s="33"/>
      <c r="I377" s="33"/>
      <c r="J377" s="33"/>
    </row>
    <row r="378" spans="1:10">
      <c r="A378" s="230"/>
      <c r="B378" s="33"/>
      <c r="C378" s="51"/>
      <c r="D378" s="33"/>
      <c r="E378" s="33"/>
      <c r="F378" s="33"/>
      <c r="G378" s="33"/>
      <c r="H378" s="33"/>
      <c r="I378" s="33"/>
      <c r="J378" s="33"/>
    </row>
    <row r="379" spans="1:10">
      <c r="A379" s="231"/>
      <c r="B379" s="33"/>
      <c r="C379" s="51"/>
      <c r="D379" s="33"/>
      <c r="E379" s="33"/>
      <c r="F379" s="33"/>
      <c r="G379" s="33"/>
      <c r="H379" s="33"/>
      <c r="I379" s="33"/>
      <c r="J379" s="33"/>
    </row>
    <row r="380" spans="1:10">
      <c r="A380" s="12"/>
      <c r="B380" s="130"/>
      <c r="C380" s="131"/>
      <c r="D380" s="131"/>
      <c r="E380" s="131"/>
      <c r="F380" s="131"/>
      <c r="G380" s="131"/>
      <c r="H380" s="131"/>
      <c r="I380" s="132"/>
      <c r="J380" s="12"/>
    </row>
    <row r="381" spans="1:10">
      <c r="A381" s="12"/>
      <c r="B381" s="133"/>
      <c r="C381" s="134"/>
      <c r="D381" s="134"/>
      <c r="E381" s="134"/>
      <c r="F381" s="134"/>
      <c r="G381" s="134"/>
      <c r="H381" s="134"/>
      <c r="I381" s="135"/>
      <c r="J381" s="14"/>
    </row>
    <row r="382" spans="1:10">
      <c r="A382" s="153"/>
      <c r="B382" s="43"/>
      <c r="C382" s="53"/>
      <c r="D382" s="43"/>
      <c r="E382" s="43"/>
      <c r="F382" s="43"/>
      <c r="G382" s="153"/>
      <c r="H382" s="153"/>
      <c r="I382" s="43"/>
      <c r="J382" s="43"/>
    </row>
    <row r="383" spans="1:10">
      <c r="A383" s="206"/>
      <c r="B383" s="43"/>
      <c r="C383" s="53"/>
      <c r="D383" s="43"/>
      <c r="E383" s="43"/>
      <c r="F383" s="43"/>
      <c r="G383" s="203"/>
      <c r="H383" s="203"/>
      <c r="I383" s="43"/>
      <c r="J383" s="43"/>
    </row>
    <row r="384" spans="1:10">
      <c r="A384" s="206"/>
      <c r="B384" s="43"/>
      <c r="C384" s="53"/>
      <c r="D384" s="43"/>
      <c r="E384" s="43"/>
      <c r="F384" s="43"/>
      <c r="G384" s="154"/>
      <c r="H384" s="154"/>
      <c r="I384" s="43"/>
      <c r="J384" s="43"/>
    </row>
    <row r="385" spans="1:10">
      <c r="A385" s="12"/>
      <c r="B385" s="130"/>
      <c r="C385" s="131"/>
      <c r="D385" s="131"/>
      <c r="E385" s="131"/>
      <c r="F385" s="131"/>
      <c r="G385" s="131"/>
      <c r="H385" s="131"/>
      <c r="I385" s="132"/>
      <c r="J385" s="12"/>
    </row>
    <row r="386" spans="1:10">
      <c r="A386" s="12"/>
      <c r="B386" s="133"/>
      <c r="C386" s="134"/>
      <c r="D386" s="134"/>
      <c r="E386" s="134"/>
      <c r="F386" s="134"/>
      <c r="G386" s="134"/>
      <c r="H386" s="134"/>
      <c r="I386" s="135"/>
      <c r="J386" s="14"/>
    </row>
    <row r="387" spans="1:10">
      <c r="A387" s="43"/>
      <c r="B387" s="43"/>
      <c r="C387" s="53"/>
      <c r="D387" s="43"/>
      <c r="E387" s="43"/>
      <c r="F387" s="43"/>
      <c r="G387" s="43"/>
      <c r="H387" s="43"/>
      <c r="I387" s="43"/>
      <c r="J387" s="43"/>
    </row>
    <row r="388" spans="1:10">
      <c r="A388" s="12"/>
      <c r="B388" s="130"/>
      <c r="C388" s="131"/>
      <c r="D388" s="131"/>
      <c r="E388" s="131"/>
      <c r="F388" s="131"/>
      <c r="G388" s="131"/>
      <c r="H388" s="131"/>
      <c r="I388" s="132"/>
      <c r="J388" s="12"/>
    </row>
    <row r="389" spans="1:10">
      <c r="A389" s="12"/>
      <c r="B389" s="133"/>
      <c r="C389" s="134"/>
      <c r="D389" s="134"/>
      <c r="E389" s="134"/>
      <c r="F389" s="134"/>
      <c r="G389" s="134"/>
      <c r="H389" s="134"/>
      <c r="I389" s="135"/>
      <c r="J389" s="14"/>
    </row>
    <row r="390" spans="1:10">
      <c r="A390" s="43"/>
      <c r="B390" s="43"/>
      <c r="C390" s="54"/>
      <c r="D390" s="43"/>
      <c r="E390" s="43"/>
      <c r="F390" s="43"/>
      <c r="G390" s="43"/>
      <c r="H390" s="43"/>
      <c r="I390" s="43"/>
      <c r="J390" s="43"/>
    </row>
    <row r="391" spans="1:10">
      <c r="A391" s="12"/>
      <c r="B391" s="130"/>
      <c r="C391" s="131"/>
      <c r="D391" s="131"/>
      <c r="E391" s="131"/>
      <c r="F391" s="131"/>
      <c r="G391" s="131"/>
      <c r="H391" s="131"/>
      <c r="I391" s="132"/>
      <c r="J391" s="12"/>
    </row>
    <row r="392" spans="1:10">
      <c r="A392" s="12"/>
      <c r="B392" s="133"/>
      <c r="C392" s="134"/>
      <c r="D392" s="134"/>
      <c r="E392" s="134"/>
      <c r="F392" s="134"/>
      <c r="G392" s="134"/>
      <c r="H392" s="134"/>
      <c r="I392" s="135"/>
      <c r="J392" s="14"/>
    </row>
    <row r="393" spans="1:10">
      <c r="A393" s="153"/>
      <c r="B393" s="43"/>
      <c r="C393" s="53"/>
      <c r="D393" s="43"/>
      <c r="E393" s="43"/>
      <c r="F393" s="43"/>
      <c r="G393" s="153"/>
      <c r="H393" s="153"/>
      <c r="I393" s="43"/>
      <c r="J393" s="43"/>
    </row>
    <row r="394" spans="1:10">
      <c r="A394" s="203"/>
      <c r="B394" s="43"/>
      <c r="C394" s="53"/>
      <c r="D394" s="43"/>
      <c r="E394" s="43"/>
      <c r="F394" s="43"/>
      <c r="G394" s="154"/>
      <c r="H394" s="154"/>
      <c r="I394" s="43"/>
      <c r="J394" s="43"/>
    </row>
    <row r="395" spans="1:10">
      <c r="A395" s="203"/>
      <c r="B395" s="43"/>
      <c r="C395" s="53"/>
      <c r="D395" s="43"/>
      <c r="E395" s="43"/>
      <c r="F395" s="43"/>
      <c r="G395" s="43"/>
      <c r="H395" s="43"/>
      <c r="I395" s="43"/>
      <c r="J395" s="43"/>
    </row>
    <row r="396" spans="1:10">
      <c r="A396" s="154"/>
      <c r="B396" s="43"/>
      <c r="C396" s="53"/>
      <c r="D396" s="43"/>
      <c r="E396" s="43"/>
      <c r="F396" s="43"/>
      <c r="G396" s="43"/>
      <c r="H396" s="43"/>
      <c r="I396" s="43"/>
      <c r="J396" s="43"/>
    </row>
    <row r="397" spans="1:10">
      <c r="A397" s="12"/>
      <c r="B397" s="130"/>
      <c r="C397" s="131"/>
      <c r="D397" s="131"/>
      <c r="E397" s="131"/>
      <c r="F397" s="131"/>
      <c r="G397" s="131"/>
      <c r="H397" s="131"/>
      <c r="I397" s="132"/>
      <c r="J397" s="12"/>
    </row>
    <row r="398" spans="1:10">
      <c r="A398" s="12"/>
      <c r="B398" s="133"/>
      <c r="C398" s="134"/>
      <c r="D398" s="134"/>
      <c r="E398" s="134"/>
      <c r="F398" s="134"/>
      <c r="G398" s="134"/>
      <c r="H398" s="134"/>
      <c r="I398" s="135"/>
      <c r="J398" s="14"/>
    </row>
    <row r="399" spans="1:10">
      <c r="A399" s="45"/>
      <c r="B399" s="153"/>
      <c r="C399" s="204"/>
      <c r="D399" s="153"/>
      <c r="E399" s="153"/>
      <c r="F399" s="153"/>
      <c r="G399" s="153"/>
      <c r="H399" s="153"/>
      <c r="I399" s="153"/>
      <c r="J399" s="153"/>
    </row>
    <row r="400" spans="1:10">
      <c r="A400" s="46"/>
      <c r="B400" s="154"/>
      <c r="C400" s="205"/>
      <c r="D400" s="154"/>
      <c r="E400" s="154"/>
      <c r="F400" s="154"/>
      <c r="G400" s="154"/>
      <c r="H400" s="154"/>
      <c r="I400" s="154"/>
      <c r="J400" s="154"/>
    </row>
    <row r="401" spans="1:10">
      <c r="A401" s="12"/>
      <c r="B401" s="130"/>
      <c r="C401" s="131"/>
      <c r="D401" s="131"/>
      <c r="E401" s="131"/>
      <c r="F401" s="131"/>
      <c r="G401" s="131"/>
      <c r="H401" s="131"/>
      <c r="I401" s="132"/>
      <c r="J401" s="12"/>
    </row>
    <row r="402" spans="1:10">
      <c r="A402" s="12"/>
      <c r="B402" s="133"/>
      <c r="C402" s="134"/>
      <c r="D402" s="134"/>
      <c r="E402" s="134"/>
      <c r="F402" s="134"/>
      <c r="G402" s="134"/>
      <c r="H402" s="134"/>
      <c r="I402" s="135"/>
      <c r="J402" s="14"/>
    </row>
    <row r="403" spans="1:10">
      <c r="A403" s="43"/>
      <c r="B403" s="43"/>
      <c r="C403" s="53"/>
      <c r="D403" s="43"/>
      <c r="E403" s="43"/>
      <c r="F403" s="43"/>
      <c r="G403" s="43"/>
      <c r="H403" s="43"/>
      <c r="I403" s="43"/>
      <c r="J403" s="43"/>
    </row>
    <row r="404" spans="1:10">
      <c r="A404" s="12"/>
      <c r="B404" s="130"/>
      <c r="C404" s="131"/>
      <c r="D404" s="131"/>
      <c r="E404" s="131"/>
      <c r="F404" s="131"/>
      <c r="G404" s="131"/>
      <c r="H404" s="131"/>
      <c r="I404" s="132"/>
      <c r="J404" s="12"/>
    </row>
    <row r="405" spans="1:10">
      <c r="A405" s="12"/>
      <c r="B405" s="133"/>
      <c r="C405" s="134"/>
      <c r="D405" s="134"/>
      <c r="E405" s="134"/>
      <c r="F405" s="134"/>
      <c r="G405" s="134"/>
      <c r="H405" s="134"/>
      <c r="I405" s="135"/>
      <c r="J405" s="14"/>
    </row>
    <row r="406" spans="1:10">
      <c r="A406" s="153"/>
      <c r="B406" s="43"/>
      <c r="C406" s="53"/>
      <c r="D406" s="43"/>
      <c r="E406" s="43"/>
      <c r="F406" s="43"/>
      <c r="G406" s="153"/>
      <c r="H406" s="153"/>
      <c r="I406" s="43"/>
      <c r="J406" s="43"/>
    </row>
    <row r="407" spans="1:10">
      <c r="A407" s="203"/>
      <c r="B407" s="45"/>
      <c r="C407" s="53"/>
      <c r="D407" s="43"/>
      <c r="E407" s="43"/>
      <c r="F407" s="43"/>
      <c r="G407" s="203"/>
      <c r="H407" s="203"/>
      <c r="I407" s="43"/>
      <c r="J407" s="43"/>
    </row>
    <row r="408" spans="1:10">
      <c r="A408" s="203"/>
      <c r="B408" s="47"/>
      <c r="C408" s="53"/>
      <c r="D408" s="43"/>
      <c r="E408" s="43"/>
      <c r="F408" s="43"/>
      <c r="G408" s="203"/>
      <c r="H408" s="203"/>
      <c r="I408" s="43"/>
      <c r="J408" s="43"/>
    </row>
    <row r="409" spans="1:10">
      <c r="A409" s="203"/>
      <c r="B409" s="46"/>
      <c r="C409" s="53"/>
      <c r="D409" s="43"/>
      <c r="E409" s="43"/>
      <c r="F409" s="43"/>
      <c r="G409" s="203"/>
      <c r="H409" s="203"/>
      <c r="I409" s="43"/>
      <c r="J409" s="43"/>
    </row>
    <row r="410" spans="1:10">
      <c r="A410" s="203"/>
      <c r="B410" s="43"/>
      <c r="C410" s="53"/>
      <c r="D410" s="43"/>
      <c r="E410" s="43"/>
      <c r="F410" s="43"/>
      <c r="G410" s="203"/>
      <c r="H410" s="203"/>
      <c r="I410" s="43"/>
      <c r="J410" s="43"/>
    </row>
    <row r="411" spans="1:10">
      <c r="A411" s="203"/>
      <c r="B411" s="43"/>
      <c r="C411" s="53"/>
      <c r="D411" s="43"/>
      <c r="E411" s="43"/>
      <c r="F411" s="43"/>
      <c r="G411" s="203"/>
      <c r="H411" s="203"/>
      <c r="I411" s="43"/>
      <c r="J411" s="43"/>
    </row>
    <row r="412" spans="1:10">
      <c r="A412" s="154"/>
      <c r="B412" s="43"/>
      <c r="C412" s="53"/>
      <c r="D412" s="43"/>
      <c r="E412" s="43"/>
      <c r="F412" s="43"/>
      <c r="G412" s="154"/>
      <c r="H412" s="154"/>
      <c r="I412" s="43"/>
      <c r="J412" s="43"/>
    </row>
    <row r="413" spans="1:10">
      <c r="A413" s="12"/>
      <c r="B413" s="130"/>
      <c r="C413" s="131"/>
      <c r="D413" s="131"/>
      <c r="E413" s="131"/>
      <c r="F413" s="131"/>
      <c r="G413" s="131"/>
      <c r="H413" s="131"/>
      <c r="I413" s="132"/>
      <c r="J413" s="12"/>
    </row>
    <row r="414" spans="1:10">
      <c r="A414" s="12"/>
      <c r="B414" s="133"/>
      <c r="C414" s="134"/>
      <c r="D414" s="134"/>
      <c r="E414" s="134"/>
      <c r="F414" s="134"/>
      <c r="G414" s="134"/>
      <c r="H414" s="134"/>
      <c r="I414" s="135"/>
      <c r="J414" s="14"/>
    </row>
    <row r="415" spans="1:10">
      <c r="A415" s="200"/>
      <c r="B415" s="43"/>
      <c r="C415" s="53"/>
      <c r="D415" s="43"/>
      <c r="E415" s="43"/>
      <c r="F415" s="43"/>
      <c r="G415" s="153"/>
      <c r="H415" s="153"/>
      <c r="I415" s="43"/>
      <c r="J415" s="43"/>
    </row>
    <row r="416" spans="1:10">
      <c r="A416" s="201"/>
      <c r="B416" s="43"/>
      <c r="C416" s="53"/>
      <c r="D416" s="43"/>
      <c r="E416" s="43"/>
      <c r="F416" s="43"/>
      <c r="G416" s="202"/>
      <c r="H416" s="202"/>
      <c r="I416" s="43"/>
      <c r="J416" s="43"/>
    </row>
    <row r="417" spans="1:10">
      <c r="A417" s="201"/>
      <c r="B417" s="43"/>
      <c r="C417" s="53"/>
      <c r="D417" s="43"/>
      <c r="E417" s="43"/>
      <c r="F417" s="43"/>
      <c r="G417" s="202"/>
      <c r="H417" s="202"/>
      <c r="I417" s="43"/>
      <c r="J417" s="43"/>
    </row>
    <row r="418" spans="1:10">
      <c r="A418" s="201"/>
      <c r="B418" s="43"/>
      <c r="C418" s="53"/>
      <c r="D418" s="43"/>
      <c r="E418" s="43"/>
      <c r="F418" s="43"/>
      <c r="G418" s="202"/>
      <c r="H418" s="202"/>
      <c r="I418" s="43"/>
      <c r="J418" s="43"/>
    </row>
    <row r="419" spans="1:10">
      <c r="A419" s="201"/>
      <c r="B419" s="43"/>
      <c r="C419" s="53"/>
      <c r="D419" s="43"/>
      <c r="E419" s="43"/>
      <c r="F419" s="43"/>
      <c r="G419" s="202"/>
      <c r="H419" s="202"/>
      <c r="I419" s="43"/>
      <c r="J419" s="43"/>
    </row>
    <row r="420" spans="1:10">
      <c r="A420" s="201"/>
      <c r="B420" s="43"/>
      <c r="C420" s="53"/>
      <c r="D420" s="43"/>
      <c r="E420" s="43"/>
      <c r="F420" s="43"/>
      <c r="G420" s="202"/>
      <c r="H420" s="202"/>
      <c r="I420" s="43"/>
      <c r="J420" s="43"/>
    </row>
    <row r="421" spans="1:10">
      <c r="A421" s="201"/>
      <c r="B421" s="45"/>
      <c r="C421" s="64"/>
      <c r="D421" s="45"/>
      <c r="E421" s="45"/>
      <c r="F421" s="45"/>
      <c r="G421" s="202"/>
      <c r="H421" s="202"/>
      <c r="I421" s="45"/>
      <c r="J421" s="45"/>
    </row>
    <row r="422" spans="1:10">
      <c r="A422" s="12"/>
      <c r="B422" s="130"/>
      <c r="C422" s="131"/>
      <c r="D422" s="131"/>
      <c r="E422" s="131"/>
      <c r="F422" s="131"/>
      <c r="G422" s="131"/>
      <c r="H422" s="131"/>
      <c r="I422" s="132"/>
      <c r="J422" s="12"/>
    </row>
    <row r="423" spans="1:10">
      <c r="A423" s="12"/>
      <c r="B423" s="133"/>
      <c r="C423" s="134"/>
      <c r="D423" s="134"/>
      <c r="E423" s="134"/>
      <c r="F423" s="134"/>
      <c r="G423" s="134"/>
      <c r="H423" s="134"/>
      <c r="I423" s="135"/>
      <c r="J423" s="14"/>
    </row>
    <row r="424" spans="1:10">
      <c r="A424" s="43"/>
      <c r="B424" s="43"/>
      <c r="C424" s="53"/>
      <c r="D424" s="43"/>
      <c r="E424" s="43"/>
      <c r="F424" s="43"/>
      <c r="G424" s="43"/>
      <c r="H424" s="43"/>
      <c r="I424" s="43"/>
      <c r="J424" s="43"/>
    </row>
    <row r="425" spans="1:10">
      <c r="A425" s="43"/>
      <c r="B425" s="43"/>
      <c r="C425" s="53"/>
      <c r="D425" s="43"/>
      <c r="E425" s="43"/>
      <c r="F425" s="43"/>
      <c r="G425" s="43"/>
      <c r="H425" s="43"/>
      <c r="I425" s="43"/>
      <c r="J425" s="43"/>
    </row>
    <row r="426" spans="1:10">
      <c r="A426" s="43"/>
      <c r="B426" s="43"/>
      <c r="C426" s="53"/>
      <c r="D426" s="43"/>
      <c r="E426" s="43"/>
      <c r="F426" s="43"/>
      <c r="G426" s="43"/>
      <c r="H426" s="43"/>
      <c r="I426" s="43"/>
      <c r="J426" s="43"/>
    </row>
    <row r="427" spans="1:10">
      <c r="A427" s="43"/>
      <c r="B427" s="43"/>
      <c r="C427" s="53"/>
      <c r="D427" s="43"/>
      <c r="E427" s="43"/>
      <c r="F427" s="43"/>
      <c r="G427" s="43"/>
      <c r="H427" s="43"/>
      <c r="I427" s="43"/>
      <c r="J427" s="43"/>
    </row>
    <row r="428" spans="1:10">
      <c r="A428" s="43"/>
      <c r="B428" s="43"/>
      <c r="C428" s="53"/>
      <c r="D428" s="43"/>
      <c r="E428" s="43"/>
      <c r="F428" s="43"/>
      <c r="G428" s="43"/>
      <c r="H428" s="43"/>
      <c r="I428" s="43"/>
      <c r="J428" s="43"/>
    </row>
    <row r="429" spans="1:10">
      <c r="A429" s="43"/>
      <c r="B429" s="43"/>
      <c r="C429" s="53"/>
      <c r="D429" s="43"/>
      <c r="E429" s="43"/>
      <c r="F429" s="43"/>
      <c r="G429" s="43"/>
      <c r="H429" s="43"/>
      <c r="I429" s="43"/>
      <c r="J429" s="43"/>
    </row>
    <row r="430" spans="1:10">
      <c r="A430" s="43"/>
      <c r="B430" s="43"/>
      <c r="C430" s="53"/>
      <c r="D430" s="43"/>
      <c r="E430" s="43"/>
      <c r="F430" s="43"/>
      <c r="G430" s="43"/>
      <c r="H430" s="43"/>
      <c r="I430" s="43"/>
      <c r="J430" s="43"/>
    </row>
    <row r="431" spans="1:10">
      <c r="A431" s="43"/>
      <c r="B431" s="43"/>
      <c r="C431" s="53"/>
      <c r="D431" s="43"/>
      <c r="E431" s="43"/>
      <c r="F431" s="43"/>
      <c r="G431" s="43"/>
      <c r="H431" s="43"/>
      <c r="I431" s="43"/>
      <c r="J431" s="43"/>
    </row>
    <row r="432" spans="1:10">
      <c r="A432" s="43"/>
      <c r="B432" s="43"/>
      <c r="C432" s="53"/>
      <c r="D432" s="43"/>
      <c r="E432" s="43"/>
      <c r="F432" s="43"/>
      <c r="G432" s="43"/>
      <c r="H432" s="43"/>
      <c r="I432" s="43"/>
      <c r="J432" s="43"/>
    </row>
    <row r="433" spans="1:10">
      <c r="A433" s="43"/>
      <c r="B433" s="43"/>
      <c r="C433" s="53"/>
      <c r="D433" s="43"/>
      <c r="E433" s="43"/>
      <c r="F433" s="43"/>
      <c r="G433" s="43"/>
      <c r="H433" s="43"/>
      <c r="I433" s="43"/>
      <c r="J433" s="43"/>
    </row>
    <row r="434" spans="1:10">
      <c r="A434" s="43"/>
      <c r="B434" s="43"/>
      <c r="C434" s="53"/>
      <c r="D434" s="43"/>
      <c r="E434" s="43"/>
      <c r="F434" s="43"/>
      <c r="G434" s="43"/>
      <c r="H434" s="43"/>
      <c r="I434" s="43"/>
      <c r="J434" s="43"/>
    </row>
    <row r="435" spans="1:10">
      <c r="A435" s="43"/>
      <c r="B435" s="43"/>
      <c r="C435" s="53"/>
      <c r="D435" s="43"/>
      <c r="E435" s="43"/>
      <c r="F435" s="43"/>
      <c r="G435" s="43"/>
      <c r="H435" s="43"/>
      <c r="I435" s="43"/>
      <c r="J435" s="43"/>
    </row>
    <row r="436" spans="1:10">
      <c r="A436" s="43"/>
      <c r="B436" s="43"/>
      <c r="C436" s="53"/>
      <c r="D436" s="43"/>
      <c r="E436" s="43"/>
      <c r="F436" s="43"/>
      <c r="G436" s="43"/>
      <c r="H436" s="43"/>
      <c r="I436" s="43"/>
      <c r="J436" s="43"/>
    </row>
    <row r="437" spans="1:10">
      <c r="A437" s="43"/>
      <c r="B437" s="43"/>
      <c r="C437" s="53"/>
      <c r="D437" s="43"/>
      <c r="E437" s="43"/>
      <c r="F437" s="43"/>
      <c r="G437" s="43"/>
      <c r="H437" s="43"/>
      <c r="I437" s="43"/>
      <c r="J437" s="43"/>
    </row>
    <row r="438" spans="1:10">
      <c r="A438" s="43"/>
      <c r="B438" s="43"/>
      <c r="C438" s="53"/>
      <c r="D438" s="43"/>
      <c r="E438" s="43"/>
      <c r="F438" s="43"/>
      <c r="G438" s="43"/>
      <c r="H438" s="43"/>
      <c r="I438" s="43"/>
      <c r="J438" s="43"/>
    </row>
    <row r="439" spans="1:10">
      <c r="A439" s="43"/>
      <c r="B439" s="43"/>
      <c r="C439" s="53"/>
      <c r="D439" s="43"/>
      <c r="E439" s="43"/>
      <c r="F439" s="43"/>
      <c r="G439" s="43"/>
      <c r="H439" s="43"/>
      <c r="I439" s="43"/>
      <c r="J439" s="43"/>
    </row>
    <row r="440" spans="1:10">
      <c r="A440" s="43"/>
      <c r="B440" s="43"/>
      <c r="C440" s="53"/>
      <c r="D440" s="43"/>
      <c r="E440" s="43"/>
      <c r="F440" s="43"/>
      <c r="G440" s="43"/>
      <c r="H440" s="43"/>
      <c r="I440" s="43"/>
      <c r="J440" s="43"/>
    </row>
    <row r="441" spans="1:10">
      <c r="A441" s="43"/>
      <c r="B441" s="43"/>
      <c r="C441" s="53"/>
      <c r="D441" s="43"/>
      <c r="E441" s="43"/>
      <c r="F441" s="43"/>
      <c r="G441" s="43"/>
      <c r="H441" s="43"/>
      <c r="I441" s="43"/>
      <c r="J441" s="43"/>
    </row>
    <row r="442" spans="1:10">
      <c r="A442" s="43"/>
      <c r="B442" s="43"/>
      <c r="C442" s="53"/>
      <c r="D442" s="43"/>
      <c r="E442" s="43"/>
      <c r="F442" s="43"/>
      <c r="G442" s="43"/>
      <c r="H442" s="43"/>
      <c r="I442" s="43"/>
      <c r="J442" s="43"/>
    </row>
    <row r="443" spans="1:10">
      <c r="A443" s="43"/>
      <c r="B443" s="43"/>
      <c r="C443" s="53"/>
      <c r="D443" s="43"/>
      <c r="E443" s="43"/>
      <c r="F443" s="43"/>
      <c r="G443" s="43"/>
      <c r="H443" s="43"/>
      <c r="I443" s="43"/>
      <c r="J443" s="43"/>
    </row>
    <row r="444" spans="1:10">
      <c r="A444" s="43"/>
      <c r="B444" s="43"/>
      <c r="C444" s="53"/>
      <c r="D444" s="43"/>
      <c r="E444" s="43"/>
      <c r="F444" s="43"/>
      <c r="G444" s="43"/>
      <c r="H444" s="43"/>
      <c r="I444" s="43"/>
      <c r="J444" s="43"/>
    </row>
    <row r="445" spans="1:10">
      <c r="A445" s="43"/>
      <c r="B445" s="43"/>
      <c r="C445" s="53"/>
      <c r="D445" s="43"/>
      <c r="E445" s="43"/>
      <c r="F445" s="43"/>
      <c r="G445" s="43"/>
      <c r="H445" s="43"/>
      <c r="I445" s="43"/>
      <c r="J445" s="43"/>
    </row>
    <row r="446" spans="1:10">
      <c r="A446" s="43"/>
      <c r="B446" s="43"/>
      <c r="C446" s="53"/>
      <c r="D446" s="43"/>
      <c r="E446" s="43"/>
      <c r="F446" s="43"/>
      <c r="G446" s="43"/>
      <c r="H446" s="43"/>
      <c r="I446" s="43"/>
      <c r="J446" s="43"/>
    </row>
    <row r="447" spans="1:10">
      <c r="A447" s="43"/>
      <c r="B447" s="43"/>
      <c r="C447" s="53"/>
      <c r="D447" s="43"/>
      <c r="E447" s="43"/>
      <c r="F447" s="43"/>
      <c r="G447" s="43"/>
      <c r="H447" s="43"/>
      <c r="I447" s="43"/>
      <c r="J447" s="43"/>
    </row>
    <row r="448" spans="1:10">
      <c r="A448" s="43"/>
      <c r="B448" s="43"/>
      <c r="C448" s="53"/>
      <c r="D448" s="43"/>
      <c r="E448" s="43"/>
      <c r="F448" s="43"/>
      <c r="G448" s="43"/>
      <c r="H448" s="43"/>
      <c r="I448" s="43"/>
      <c r="J448" s="43"/>
    </row>
    <row r="449" spans="1:10">
      <c r="A449" s="43"/>
      <c r="B449" s="43"/>
      <c r="C449" s="53"/>
      <c r="D449" s="43"/>
      <c r="E449" s="43"/>
      <c r="F449" s="43"/>
      <c r="G449" s="43"/>
      <c r="H449" s="43"/>
      <c r="I449" s="43"/>
      <c r="J449" s="43"/>
    </row>
    <row r="450" spans="1:10">
      <c r="A450" s="43"/>
      <c r="B450" s="43"/>
      <c r="C450" s="53"/>
      <c r="D450" s="43"/>
      <c r="E450" s="43"/>
      <c r="F450" s="43"/>
      <c r="G450" s="43"/>
      <c r="H450" s="43"/>
      <c r="I450" s="43"/>
      <c r="J450" s="43"/>
    </row>
    <row r="451" spans="1:10">
      <c r="A451" s="43"/>
      <c r="B451" s="43"/>
      <c r="C451" s="53"/>
      <c r="D451" s="43"/>
      <c r="E451" s="43"/>
      <c r="F451" s="43"/>
      <c r="G451" s="43"/>
      <c r="H451" s="43"/>
      <c r="I451" s="43"/>
      <c r="J451" s="43"/>
    </row>
    <row r="452" spans="1:10">
      <c r="A452" s="43"/>
      <c r="B452" s="43"/>
      <c r="C452" s="53"/>
      <c r="D452" s="43"/>
      <c r="E452" s="43"/>
      <c r="F452" s="43"/>
      <c r="G452" s="43"/>
      <c r="H452" s="43"/>
      <c r="I452" s="43"/>
      <c r="J452" s="43"/>
    </row>
    <row r="453" spans="1:10">
      <c r="A453" s="43"/>
      <c r="B453" s="43"/>
      <c r="C453" s="53"/>
      <c r="D453" s="43"/>
      <c r="E453" s="43"/>
      <c r="F453" s="43"/>
      <c r="G453" s="43"/>
      <c r="H453" s="43"/>
      <c r="I453" s="43"/>
      <c r="J453" s="43"/>
    </row>
    <row r="454" spans="1:10">
      <c r="A454" s="43"/>
      <c r="B454" s="43"/>
      <c r="C454" s="53"/>
      <c r="D454" s="43"/>
      <c r="E454" s="43"/>
      <c r="F454" s="43"/>
      <c r="G454" s="43"/>
      <c r="H454" s="43"/>
      <c r="I454" s="43"/>
      <c r="J454" s="43"/>
    </row>
    <row r="455" spans="1:10">
      <c r="A455" s="43"/>
      <c r="B455" s="43"/>
      <c r="C455" s="53"/>
      <c r="D455" s="43"/>
      <c r="E455" s="43"/>
      <c r="F455" s="43"/>
      <c r="G455" s="43"/>
      <c r="H455" s="43"/>
      <c r="I455" s="43"/>
      <c r="J455" s="43"/>
    </row>
    <row r="456" spans="1:10">
      <c r="A456" s="43"/>
      <c r="B456" s="43"/>
      <c r="C456" s="53"/>
      <c r="D456" s="43"/>
      <c r="E456" s="43"/>
      <c r="F456" s="43"/>
      <c r="G456" s="43"/>
      <c r="H456" s="43"/>
      <c r="I456" s="43"/>
      <c r="J456" s="43"/>
    </row>
    <row r="457" spans="1:10">
      <c r="A457" s="43"/>
      <c r="B457" s="43"/>
      <c r="C457" s="53"/>
      <c r="D457" s="43"/>
      <c r="E457" s="43"/>
      <c r="F457" s="43"/>
      <c r="G457" s="43"/>
      <c r="H457" s="43"/>
      <c r="I457" s="43"/>
      <c r="J457" s="43"/>
    </row>
    <row r="458" spans="1:10">
      <c r="A458" s="43"/>
      <c r="B458" s="43"/>
      <c r="C458" s="53"/>
      <c r="D458" s="43"/>
      <c r="E458" s="43"/>
      <c r="F458" s="43"/>
      <c r="G458" s="43"/>
      <c r="H458" s="43"/>
      <c r="I458" s="43"/>
      <c r="J458" s="43"/>
    </row>
    <row r="459" spans="1:10">
      <c r="A459" s="43"/>
      <c r="B459" s="43"/>
      <c r="C459" s="53"/>
      <c r="D459" s="43"/>
      <c r="E459" s="43"/>
      <c r="F459" s="43"/>
      <c r="G459" s="43"/>
      <c r="H459" s="43"/>
      <c r="I459" s="43"/>
      <c r="J459" s="43"/>
    </row>
    <row r="460" spans="1:10">
      <c r="A460" s="43"/>
      <c r="B460" s="43"/>
      <c r="C460" s="53"/>
      <c r="D460" s="43"/>
      <c r="E460" s="43"/>
      <c r="F460" s="43"/>
      <c r="G460" s="43"/>
      <c r="H460" s="43"/>
      <c r="I460" s="43"/>
      <c r="J460" s="43"/>
    </row>
    <row r="461" spans="1:10">
      <c r="A461" s="43"/>
      <c r="B461" s="43"/>
      <c r="C461" s="53"/>
      <c r="D461" s="43"/>
      <c r="E461" s="43"/>
      <c r="F461" s="43"/>
      <c r="G461" s="43"/>
      <c r="H461" s="43"/>
      <c r="I461" s="43"/>
      <c r="J461" s="43"/>
    </row>
    <row r="462" spans="1:10">
      <c r="A462" s="43"/>
      <c r="B462" s="43"/>
      <c r="C462" s="53"/>
      <c r="D462" s="43"/>
      <c r="E462" s="43"/>
      <c r="F462" s="43"/>
      <c r="G462" s="43"/>
      <c r="H462" s="43"/>
      <c r="I462" s="43"/>
      <c r="J462" s="43"/>
    </row>
    <row r="463" spans="1:10">
      <c r="A463" s="43"/>
      <c r="B463" s="43"/>
      <c r="C463" s="53"/>
      <c r="D463" s="43"/>
      <c r="E463" s="43"/>
      <c r="F463" s="43"/>
      <c r="G463" s="43"/>
      <c r="H463" s="43"/>
      <c r="I463" s="43"/>
      <c r="J463" s="43"/>
    </row>
    <row r="464" spans="1:10">
      <c r="A464" s="43"/>
      <c r="B464" s="43"/>
      <c r="C464" s="53"/>
      <c r="D464" s="43"/>
      <c r="E464" s="43"/>
      <c r="F464" s="43"/>
      <c r="G464" s="43"/>
      <c r="H464" s="43"/>
      <c r="I464" s="43"/>
      <c r="J464" s="43"/>
    </row>
  </sheetData>
  <mergeCells count="249">
    <mergeCell ref="B192:B193"/>
    <mergeCell ref="A182:J182"/>
    <mergeCell ref="A183:A189"/>
    <mergeCell ref="J192:J193"/>
    <mergeCell ref="H183:H199"/>
    <mergeCell ref="I183:I199"/>
    <mergeCell ref="A190:A193"/>
    <mergeCell ref="A194:A195"/>
    <mergeCell ref="A196:A199"/>
    <mergeCell ref="C192:C193"/>
    <mergeCell ref="D192:D193"/>
    <mergeCell ref="E192:E193"/>
    <mergeCell ref="F192:F193"/>
    <mergeCell ref="J399:J400"/>
    <mergeCell ref="B323:I323"/>
    <mergeCell ref="B391:I391"/>
    <mergeCell ref="B392:I392"/>
    <mergeCell ref="A382:A384"/>
    <mergeCell ref="G382:G384"/>
    <mergeCell ref="H382:H384"/>
    <mergeCell ref="B385:I385"/>
    <mergeCell ref="B386:I386"/>
    <mergeCell ref="B368:I368"/>
    <mergeCell ref="B369:I369"/>
    <mergeCell ref="B372:I372"/>
    <mergeCell ref="B373:I373"/>
    <mergeCell ref="B388:I388"/>
    <mergeCell ref="B389:I389"/>
    <mergeCell ref="A377:A379"/>
    <mergeCell ref="B380:I380"/>
    <mergeCell ref="B381:I381"/>
    <mergeCell ref="I318:I321"/>
    <mergeCell ref="A318:A321"/>
    <mergeCell ref="B375:I375"/>
    <mergeCell ref="B376:I376"/>
    <mergeCell ref="A370:A371"/>
    <mergeCell ref="G370:G371"/>
    <mergeCell ref="H370:H371"/>
    <mergeCell ref="I370:I371"/>
    <mergeCell ref="B322:I322"/>
    <mergeCell ref="G326:G329"/>
    <mergeCell ref="H326:H329"/>
    <mergeCell ref="I326:I329"/>
    <mergeCell ref="B330:I330"/>
    <mergeCell ref="B331:I331"/>
    <mergeCell ref="B365:I365"/>
    <mergeCell ref="B366:I366"/>
    <mergeCell ref="B340:I340"/>
    <mergeCell ref="B341:I341"/>
    <mergeCell ref="A342:J342"/>
    <mergeCell ref="A353:A354"/>
    <mergeCell ref="G344:G364"/>
    <mergeCell ref="H344:H364"/>
    <mergeCell ref="I344:I364"/>
    <mergeCell ref="I299:I304"/>
    <mergeCell ref="B306:I306"/>
    <mergeCell ref="A142:A146"/>
    <mergeCell ref="B324:I324"/>
    <mergeCell ref="B325:I325"/>
    <mergeCell ref="B334:I334"/>
    <mergeCell ref="B335:I335"/>
    <mergeCell ref="A336:A339"/>
    <mergeCell ref="G336:G339"/>
    <mergeCell ref="H336:H339"/>
    <mergeCell ref="A310:A312"/>
    <mergeCell ref="G310:G313"/>
    <mergeCell ref="H310:H313"/>
    <mergeCell ref="I310:I313"/>
    <mergeCell ref="B314:I314"/>
    <mergeCell ref="B315:I315"/>
    <mergeCell ref="B316:I316"/>
    <mergeCell ref="B317:I317"/>
    <mergeCell ref="A332:A333"/>
    <mergeCell ref="G332:G333"/>
    <mergeCell ref="H332:H333"/>
    <mergeCell ref="A326:A329"/>
    <mergeCell ref="G318:G321"/>
    <mergeCell ref="H318:H321"/>
    <mergeCell ref="A7:A9"/>
    <mergeCell ref="G7:G9"/>
    <mergeCell ref="H7:H9"/>
    <mergeCell ref="A12:A33"/>
    <mergeCell ref="B10:I10"/>
    <mergeCell ref="B11:I11"/>
    <mergeCell ref="B34:I34"/>
    <mergeCell ref="B35:I35"/>
    <mergeCell ref="B54:I54"/>
    <mergeCell ref="A96:A98"/>
    <mergeCell ref="A99:A100"/>
    <mergeCell ref="A101:A104"/>
    <mergeCell ref="A105:A109"/>
    <mergeCell ref="B78:I78"/>
    <mergeCell ref="A1:J2"/>
    <mergeCell ref="I3:I4"/>
    <mergeCell ref="J3:J4"/>
    <mergeCell ref="A3:A4"/>
    <mergeCell ref="B3:B4"/>
    <mergeCell ref="C3:C4"/>
    <mergeCell ref="D3:E3"/>
    <mergeCell ref="G3:H3"/>
    <mergeCell ref="F3:F4"/>
    <mergeCell ref="B55:I55"/>
    <mergeCell ref="B50:I50"/>
    <mergeCell ref="A70:A73"/>
    <mergeCell ref="G70:G73"/>
    <mergeCell ref="H70:H73"/>
    <mergeCell ref="B74:I74"/>
    <mergeCell ref="B75:I75"/>
    <mergeCell ref="A76:A77"/>
    <mergeCell ref="G76:G77"/>
    <mergeCell ref="H76:H77"/>
    <mergeCell ref="A415:A421"/>
    <mergeCell ref="G415:G421"/>
    <mergeCell ref="H415:H421"/>
    <mergeCell ref="B422:I422"/>
    <mergeCell ref="B423:I423"/>
    <mergeCell ref="A393:A396"/>
    <mergeCell ref="G393:G394"/>
    <mergeCell ref="H393:H394"/>
    <mergeCell ref="B397:I397"/>
    <mergeCell ref="B398:I398"/>
    <mergeCell ref="A406:A412"/>
    <mergeCell ref="G406:G412"/>
    <mergeCell ref="H406:H412"/>
    <mergeCell ref="B413:I413"/>
    <mergeCell ref="B414:I414"/>
    <mergeCell ref="B401:I401"/>
    <mergeCell ref="B402:I402"/>
    <mergeCell ref="B399:B400"/>
    <mergeCell ref="C399:C400"/>
    <mergeCell ref="D399:D400"/>
    <mergeCell ref="E399:E400"/>
    <mergeCell ref="B405:I405"/>
    <mergeCell ref="F399:F400"/>
    <mergeCell ref="I399:I400"/>
    <mergeCell ref="A64:A67"/>
    <mergeCell ref="B68:I68"/>
    <mergeCell ref="B69:I69"/>
    <mergeCell ref="G64:G67"/>
    <mergeCell ref="H64:H67"/>
    <mergeCell ref="B244:I244"/>
    <mergeCell ref="B305:I305"/>
    <mergeCell ref="A246:J246"/>
    <mergeCell ref="G247:G283"/>
    <mergeCell ref="H247:H283"/>
    <mergeCell ref="I247:I283"/>
    <mergeCell ref="B245:I245"/>
    <mergeCell ref="B79:I79"/>
    <mergeCell ref="B119:I119"/>
    <mergeCell ref="B120:I120"/>
    <mergeCell ref="A80:A89"/>
    <mergeCell ref="G80:G89"/>
    <mergeCell ref="H80:H89"/>
    <mergeCell ref="B90:I90"/>
    <mergeCell ref="B91:I91"/>
    <mergeCell ref="A92:J92"/>
    <mergeCell ref="A93:A95"/>
    <mergeCell ref="G93:G118"/>
    <mergeCell ref="H93:H118"/>
    <mergeCell ref="A56:A61"/>
    <mergeCell ref="B62:I62"/>
    <mergeCell ref="B63:I63"/>
    <mergeCell ref="A36:A39"/>
    <mergeCell ref="B40:I40"/>
    <mergeCell ref="B41:I41"/>
    <mergeCell ref="A42:A49"/>
    <mergeCell ref="G42:G49"/>
    <mergeCell ref="H42:H49"/>
    <mergeCell ref="I42:I49"/>
    <mergeCell ref="B51:I51"/>
    <mergeCell ref="A52:A53"/>
    <mergeCell ref="B404:I404"/>
    <mergeCell ref="G399:G400"/>
    <mergeCell ref="H399:H400"/>
    <mergeCell ref="A147:A148"/>
    <mergeCell ref="A149:A151"/>
    <mergeCell ref="A121:J121"/>
    <mergeCell ref="A122:A134"/>
    <mergeCell ref="A135:A141"/>
    <mergeCell ref="B309:J309"/>
    <mergeCell ref="B284:I284"/>
    <mergeCell ref="B285:I285"/>
    <mergeCell ref="A286:A294"/>
    <mergeCell ref="G286:G294"/>
    <mergeCell ref="H286:H294"/>
    <mergeCell ref="I286:I294"/>
    <mergeCell ref="B295:I295"/>
    <mergeCell ref="B296:I296"/>
    <mergeCell ref="B297:I297"/>
    <mergeCell ref="B298:I298"/>
    <mergeCell ref="A299:A304"/>
    <mergeCell ref="B307:I307"/>
    <mergeCell ref="B308:I308"/>
    <mergeCell ref="G299:G304"/>
    <mergeCell ref="H299:H304"/>
    <mergeCell ref="G183:G199"/>
    <mergeCell ref="B206:I206"/>
    <mergeCell ref="A110:A113"/>
    <mergeCell ref="A114:A115"/>
    <mergeCell ref="A116:A118"/>
    <mergeCell ref="B152:I152"/>
    <mergeCell ref="B153:I153"/>
    <mergeCell ref="G122:G151"/>
    <mergeCell ref="H122:H151"/>
    <mergeCell ref="A154:A155"/>
    <mergeCell ref="G154:G155"/>
    <mergeCell ref="H154:H155"/>
    <mergeCell ref="I154:I155"/>
    <mergeCell ref="G172:G173"/>
    <mergeCell ref="H172:H173"/>
    <mergeCell ref="I172:I173"/>
    <mergeCell ref="G174:G175"/>
    <mergeCell ref="H174:H175"/>
    <mergeCell ref="I174:I175"/>
    <mergeCell ref="B200:I200"/>
    <mergeCell ref="B201:I201"/>
    <mergeCell ref="A202:A204"/>
    <mergeCell ref="G202:G204"/>
    <mergeCell ref="H202:H204"/>
    <mergeCell ref="B156:I156"/>
    <mergeCell ref="B157:I157"/>
    <mergeCell ref="G178:G179"/>
    <mergeCell ref="H178:H179"/>
    <mergeCell ref="I178:I179"/>
    <mergeCell ref="A158:A179"/>
    <mergeCell ref="B180:I180"/>
    <mergeCell ref="B181:I181"/>
    <mergeCell ref="G158:G162"/>
    <mergeCell ref="H158:H162"/>
    <mergeCell ref="I158:I162"/>
    <mergeCell ref="G163:G164"/>
    <mergeCell ref="H163:H164"/>
    <mergeCell ref="I163:I164"/>
    <mergeCell ref="G165:G166"/>
    <mergeCell ref="H165:H166"/>
    <mergeCell ref="I165:I166"/>
    <mergeCell ref="G167:G171"/>
    <mergeCell ref="H167:H171"/>
    <mergeCell ref="I167:I171"/>
    <mergeCell ref="A207:A210"/>
    <mergeCell ref="G207:G210"/>
    <mergeCell ref="H207:H210"/>
    <mergeCell ref="I207:I210"/>
    <mergeCell ref="B211:I211"/>
    <mergeCell ref="B212:I212"/>
    <mergeCell ref="B205:I205"/>
    <mergeCell ref="B214:I214"/>
    <mergeCell ref="B215:I215"/>
    <mergeCell ref="D213:J2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3"/>
  <sheetViews>
    <sheetView topLeftCell="A156" zoomScale="80" zoomScaleNormal="80" workbookViewId="0">
      <selection activeCell="A18" sqref="A18"/>
    </sheetView>
  </sheetViews>
  <sheetFormatPr defaultRowHeight="15"/>
  <cols>
    <col min="1" max="1" width="18.5703125" style="57" customWidth="1"/>
    <col min="2" max="2" width="16.28515625" style="57" customWidth="1"/>
    <col min="3" max="3" width="7.28515625" style="58" customWidth="1"/>
    <col min="4" max="4" width="11.42578125" style="57" customWidth="1"/>
    <col min="5" max="5" width="11.140625" style="57" customWidth="1"/>
    <col min="6" max="6" width="14.140625" style="57" customWidth="1"/>
    <col min="7" max="8" width="9.85546875" style="57" bestFit="1" customWidth="1"/>
    <col min="9" max="9" width="14.7109375" style="57" customWidth="1"/>
    <col min="10" max="10" width="15.28515625" style="57" customWidth="1"/>
    <col min="11" max="16384" width="9.140625" style="57"/>
  </cols>
  <sheetData>
    <row r="1" spans="1:10">
      <c r="A1" s="273" t="s">
        <v>14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>
      <c r="A2" s="274"/>
      <c r="B2" s="274"/>
      <c r="C2" s="274"/>
      <c r="D2" s="274"/>
      <c r="E2" s="274"/>
      <c r="F2" s="274"/>
      <c r="G2" s="274"/>
      <c r="H2" s="274"/>
      <c r="I2" s="274"/>
      <c r="J2" s="274"/>
    </row>
    <row r="3" spans="1:10">
      <c r="A3" s="275" t="s">
        <v>6</v>
      </c>
      <c r="B3" s="275" t="s">
        <v>9</v>
      </c>
      <c r="C3" s="275" t="s">
        <v>0</v>
      </c>
      <c r="D3" s="275" t="s">
        <v>1</v>
      </c>
      <c r="E3" s="275"/>
      <c r="F3" s="275" t="s">
        <v>4</v>
      </c>
      <c r="G3" s="275" t="s">
        <v>5</v>
      </c>
      <c r="H3" s="275"/>
      <c r="I3" s="275" t="s">
        <v>7</v>
      </c>
      <c r="J3" s="275" t="s">
        <v>8</v>
      </c>
    </row>
    <row r="4" spans="1:10" ht="73.5" customHeight="1">
      <c r="A4" s="275"/>
      <c r="B4" s="275"/>
      <c r="C4" s="275"/>
      <c r="D4" s="7" t="s">
        <v>2</v>
      </c>
      <c r="E4" s="7" t="s">
        <v>3</v>
      </c>
      <c r="F4" s="275"/>
      <c r="G4" s="7" t="s">
        <v>2</v>
      </c>
      <c r="H4" s="7" t="s">
        <v>3</v>
      </c>
      <c r="I4" s="275"/>
      <c r="J4" s="275"/>
    </row>
    <row r="5" spans="1:10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204" customHeight="1">
      <c r="A6" s="94" t="s">
        <v>286</v>
      </c>
      <c r="B6" s="1" t="s">
        <v>18</v>
      </c>
      <c r="C6" s="56" t="s">
        <v>12</v>
      </c>
      <c r="D6" s="1">
        <v>100</v>
      </c>
      <c r="E6" s="1">
        <v>100</v>
      </c>
      <c r="F6" s="1">
        <f>E6/D6</f>
        <v>1</v>
      </c>
      <c r="G6" s="56">
        <v>60.4</v>
      </c>
      <c r="H6" s="56">
        <v>60.4</v>
      </c>
      <c r="I6" s="1">
        <f>H6/G6</f>
        <v>1</v>
      </c>
      <c r="J6" s="2">
        <f>F6/I6</f>
        <v>1</v>
      </c>
    </row>
    <row r="7" spans="1:10">
      <c r="A7" s="1"/>
      <c r="B7" s="249" t="s">
        <v>11</v>
      </c>
      <c r="C7" s="250"/>
      <c r="D7" s="250"/>
      <c r="E7" s="250"/>
      <c r="F7" s="250"/>
      <c r="G7" s="250"/>
      <c r="H7" s="250"/>
      <c r="I7" s="251"/>
      <c r="J7" s="1">
        <f>J6</f>
        <v>1</v>
      </c>
    </row>
    <row r="8" spans="1:10">
      <c r="A8" s="1"/>
      <c r="B8" s="252" t="s">
        <v>10</v>
      </c>
      <c r="C8" s="253"/>
      <c r="D8" s="253"/>
      <c r="E8" s="253"/>
      <c r="F8" s="253"/>
      <c r="G8" s="253"/>
      <c r="H8" s="253"/>
      <c r="I8" s="254"/>
      <c r="J8" s="2">
        <f>J7/1</f>
        <v>1</v>
      </c>
    </row>
    <row r="9" spans="1:10" ht="119.25" customHeight="1">
      <c r="A9" s="5" t="s">
        <v>287</v>
      </c>
      <c r="B9" s="1" t="s">
        <v>19</v>
      </c>
      <c r="C9" s="56" t="s">
        <v>20</v>
      </c>
      <c r="D9" s="1">
        <v>220</v>
      </c>
      <c r="E9" s="1">
        <v>222</v>
      </c>
      <c r="F9" s="1">
        <f>E9/D9</f>
        <v>1.009090909090909</v>
      </c>
      <c r="G9" s="56">
        <v>234.1</v>
      </c>
      <c r="H9" s="56">
        <v>234.1</v>
      </c>
      <c r="I9" s="1">
        <f>H9/G9</f>
        <v>1</v>
      </c>
      <c r="J9" s="2">
        <f>F9/I9</f>
        <v>1.009090909090909</v>
      </c>
    </row>
    <row r="10" spans="1:10">
      <c r="A10" s="1"/>
      <c r="B10" s="249" t="s">
        <v>11</v>
      </c>
      <c r="C10" s="250"/>
      <c r="D10" s="250"/>
      <c r="E10" s="250"/>
      <c r="F10" s="250"/>
      <c r="G10" s="250"/>
      <c r="H10" s="250"/>
      <c r="I10" s="251"/>
      <c r="J10" s="1">
        <f>J9</f>
        <v>1.009090909090909</v>
      </c>
    </row>
    <row r="11" spans="1:10">
      <c r="A11" s="1"/>
      <c r="B11" s="252" t="s">
        <v>10</v>
      </c>
      <c r="C11" s="253"/>
      <c r="D11" s="253"/>
      <c r="E11" s="253"/>
      <c r="F11" s="253"/>
      <c r="G11" s="253"/>
      <c r="H11" s="253"/>
      <c r="I11" s="254"/>
      <c r="J11" s="2">
        <f>J10/1</f>
        <v>1.009090909090909</v>
      </c>
    </row>
    <row r="12" spans="1:10" ht="51">
      <c r="A12" s="270" t="s">
        <v>288</v>
      </c>
      <c r="B12" s="59" t="s">
        <v>21</v>
      </c>
      <c r="C12" s="60" t="s">
        <v>22</v>
      </c>
      <c r="D12" s="59">
        <v>18.600000000000001</v>
      </c>
      <c r="E12" s="59">
        <v>19.5</v>
      </c>
      <c r="F12" s="59">
        <f>E12/D12</f>
        <v>1.0483870967741935</v>
      </c>
      <c r="G12" s="270">
        <v>3600</v>
      </c>
      <c r="H12" s="270">
        <v>3600</v>
      </c>
      <c r="I12" s="59">
        <f>H12/G12</f>
        <v>1</v>
      </c>
      <c r="J12" s="59">
        <f>F12/I12</f>
        <v>1.0483870967741935</v>
      </c>
    </row>
    <row r="13" spans="1:10" ht="38.25">
      <c r="A13" s="271"/>
      <c r="B13" s="59" t="s">
        <v>23</v>
      </c>
      <c r="C13" s="60" t="s">
        <v>12</v>
      </c>
      <c r="D13" s="59">
        <v>10</v>
      </c>
      <c r="E13" s="59">
        <v>10</v>
      </c>
      <c r="F13" s="59">
        <f>E13/D13</f>
        <v>1</v>
      </c>
      <c r="G13" s="271"/>
      <c r="H13" s="271"/>
      <c r="I13" s="59">
        <f>H12/G12</f>
        <v>1</v>
      </c>
      <c r="J13" s="59">
        <f>F13/I13</f>
        <v>1</v>
      </c>
    </row>
    <row r="14" spans="1:10" ht="51">
      <c r="A14" s="272"/>
      <c r="B14" s="59" t="s">
        <v>24</v>
      </c>
      <c r="C14" s="60" t="s">
        <v>22</v>
      </c>
      <c r="D14" s="59">
        <v>5</v>
      </c>
      <c r="E14" s="59">
        <v>14</v>
      </c>
      <c r="F14" s="59">
        <f>E14/D14</f>
        <v>2.8</v>
      </c>
      <c r="G14" s="272"/>
      <c r="H14" s="272"/>
      <c r="I14" s="59">
        <f>H12/G12</f>
        <v>1</v>
      </c>
      <c r="J14" s="59">
        <f>F14/I14</f>
        <v>2.8</v>
      </c>
    </row>
    <row r="15" spans="1:10">
      <c r="A15" s="1"/>
      <c r="B15" s="249" t="s">
        <v>11</v>
      </c>
      <c r="C15" s="250"/>
      <c r="D15" s="250"/>
      <c r="E15" s="250"/>
      <c r="F15" s="250"/>
      <c r="G15" s="250"/>
      <c r="H15" s="250"/>
      <c r="I15" s="251"/>
      <c r="J15" s="1">
        <f>J12+J13+J14</f>
        <v>4.8483870967741929</v>
      </c>
    </row>
    <row r="16" spans="1:10">
      <c r="A16" s="1"/>
      <c r="B16" s="252" t="s">
        <v>10</v>
      </c>
      <c r="C16" s="253"/>
      <c r="D16" s="253"/>
      <c r="E16" s="253"/>
      <c r="F16" s="253"/>
      <c r="G16" s="253"/>
      <c r="H16" s="253"/>
      <c r="I16" s="254"/>
      <c r="J16" s="2">
        <f>J15/3</f>
        <v>1.6161290322580644</v>
      </c>
    </row>
    <row r="17" spans="1:12" ht="82.5" customHeight="1">
      <c r="A17" s="120" t="s">
        <v>372</v>
      </c>
      <c r="B17" s="121" t="s">
        <v>50</v>
      </c>
      <c r="C17" s="122" t="s">
        <v>22</v>
      </c>
      <c r="D17" s="123">
        <v>8</v>
      </c>
      <c r="E17" s="123">
        <v>5</v>
      </c>
      <c r="F17" s="123">
        <f>E17/D17</f>
        <v>0.625</v>
      </c>
      <c r="G17" s="123">
        <v>277.8</v>
      </c>
      <c r="H17" s="123">
        <v>277.8</v>
      </c>
      <c r="I17" s="123">
        <f>H17/G17</f>
        <v>1</v>
      </c>
      <c r="J17" s="120">
        <f>F17/I17</f>
        <v>0.625</v>
      </c>
    </row>
    <row r="18" spans="1:12">
      <c r="A18" s="1"/>
      <c r="B18" s="249" t="s">
        <v>11</v>
      </c>
      <c r="C18" s="250"/>
      <c r="D18" s="250"/>
      <c r="E18" s="250"/>
      <c r="F18" s="250"/>
      <c r="G18" s="250"/>
      <c r="H18" s="250"/>
      <c r="I18" s="251"/>
      <c r="J18" s="1">
        <f>J17</f>
        <v>0.625</v>
      </c>
    </row>
    <row r="19" spans="1:12">
      <c r="A19" s="1"/>
      <c r="B19" s="252" t="s">
        <v>10</v>
      </c>
      <c r="C19" s="253"/>
      <c r="D19" s="253"/>
      <c r="E19" s="253"/>
      <c r="F19" s="253"/>
      <c r="G19" s="253"/>
      <c r="H19" s="253"/>
      <c r="I19" s="254"/>
      <c r="J19" s="2">
        <f>J18/1</f>
        <v>0.625</v>
      </c>
    </row>
    <row r="20" spans="1:12" ht="42.75" customHeight="1">
      <c r="A20" s="255" t="s">
        <v>289</v>
      </c>
      <c r="B20" s="62" t="s">
        <v>339</v>
      </c>
      <c r="C20" s="56" t="s">
        <v>20</v>
      </c>
      <c r="D20" s="63">
        <v>1110</v>
      </c>
      <c r="E20" s="63">
        <v>1110</v>
      </c>
      <c r="F20" s="63">
        <f t="shared" ref="F20:F26" si="0">E20/D20</f>
        <v>1</v>
      </c>
      <c r="G20" s="63">
        <v>338.6</v>
      </c>
      <c r="H20" s="63">
        <v>333.2</v>
      </c>
      <c r="I20" s="63">
        <f>H20/G20</f>
        <v>0.9840519787359715</v>
      </c>
      <c r="J20" s="1">
        <f>F20/I20</f>
        <v>1.0162064825930375</v>
      </c>
    </row>
    <row r="21" spans="1:12" ht="52.5" customHeight="1">
      <c r="A21" s="265"/>
      <c r="B21" s="62" t="s">
        <v>340</v>
      </c>
      <c r="C21" s="56" t="s">
        <v>22</v>
      </c>
      <c r="D21" s="63">
        <v>1</v>
      </c>
      <c r="E21" s="63">
        <v>1</v>
      </c>
      <c r="F21" s="63">
        <f t="shared" si="0"/>
        <v>1</v>
      </c>
      <c r="G21" s="63">
        <v>340.4</v>
      </c>
      <c r="H21" s="63">
        <v>340.4</v>
      </c>
      <c r="I21" s="63">
        <f>H21/G21</f>
        <v>1</v>
      </c>
      <c r="J21" s="1">
        <f>F21/I21</f>
        <v>1</v>
      </c>
    </row>
    <row r="22" spans="1:12" ht="84" customHeight="1">
      <c r="A22" s="265"/>
      <c r="B22" s="62" t="s">
        <v>341</v>
      </c>
      <c r="C22" s="56" t="s">
        <v>20</v>
      </c>
      <c r="D22" s="63">
        <v>130</v>
      </c>
      <c r="E22" s="63">
        <v>149</v>
      </c>
      <c r="F22" s="63">
        <f t="shared" si="0"/>
        <v>1.1461538461538461</v>
      </c>
      <c r="G22" s="258">
        <v>538.5</v>
      </c>
      <c r="H22" s="258">
        <v>538.5</v>
      </c>
      <c r="I22" s="258">
        <f>H22/G22</f>
        <v>1</v>
      </c>
      <c r="J22" s="1">
        <f>F22/I22</f>
        <v>1.1461538461538461</v>
      </c>
    </row>
    <row r="23" spans="1:12" ht="57.75" customHeight="1">
      <c r="A23" s="265"/>
      <c r="B23" s="62" t="s">
        <v>342</v>
      </c>
      <c r="C23" s="56" t="s">
        <v>20</v>
      </c>
      <c r="D23" s="63">
        <v>160</v>
      </c>
      <c r="E23" s="63">
        <v>44</v>
      </c>
      <c r="F23" s="63">
        <f t="shared" si="0"/>
        <v>0.27500000000000002</v>
      </c>
      <c r="G23" s="260"/>
      <c r="H23" s="260"/>
      <c r="I23" s="260"/>
      <c r="J23" s="1">
        <f>F23/I22</f>
        <v>0.27500000000000002</v>
      </c>
    </row>
    <row r="24" spans="1:12" ht="120.75" customHeight="1">
      <c r="A24" s="265"/>
      <c r="B24" s="62" t="s">
        <v>343</v>
      </c>
      <c r="C24" s="56" t="s">
        <v>20</v>
      </c>
      <c r="D24" s="63">
        <v>65</v>
      </c>
      <c r="E24" s="63">
        <v>44</v>
      </c>
      <c r="F24" s="63">
        <f t="shared" si="0"/>
        <v>0.67692307692307696</v>
      </c>
      <c r="G24" s="63">
        <v>100</v>
      </c>
      <c r="H24" s="63">
        <v>60.6</v>
      </c>
      <c r="I24" s="63">
        <f>H24/G24</f>
        <v>0.60599999999999998</v>
      </c>
      <c r="J24" s="1">
        <f>F24/I24</f>
        <v>1.1170347804011171</v>
      </c>
    </row>
    <row r="25" spans="1:12" ht="111" customHeight="1">
      <c r="A25" s="265"/>
      <c r="B25" s="62" t="s">
        <v>371</v>
      </c>
      <c r="C25" s="56" t="s">
        <v>20</v>
      </c>
      <c r="D25" s="63">
        <v>10</v>
      </c>
      <c r="E25" s="63">
        <v>4</v>
      </c>
      <c r="F25" s="63">
        <f t="shared" si="0"/>
        <v>0.4</v>
      </c>
      <c r="G25" s="63">
        <v>100</v>
      </c>
      <c r="H25" s="63">
        <v>100</v>
      </c>
      <c r="I25" s="63">
        <f>H25/G25</f>
        <v>1</v>
      </c>
      <c r="J25" s="1">
        <f>F25/I25</f>
        <v>0.4</v>
      </c>
    </row>
    <row r="26" spans="1:12" ht="73.5" customHeight="1">
      <c r="A26" s="266"/>
      <c r="B26" s="62" t="s">
        <v>349</v>
      </c>
      <c r="C26" s="56" t="s">
        <v>84</v>
      </c>
      <c r="D26" s="63">
        <v>2337</v>
      </c>
      <c r="E26" s="63">
        <v>2337</v>
      </c>
      <c r="F26" s="63">
        <f t="shared" si="0"/>
        <v>1</v>
      </c>
      <c r="G26" s="63">
        <v>231.4</v>
      </c>
      <c r="H26" s="63">
        <v>231.4</v>
      </c>
      <c r="I26" s="63">
        <f>H26/G26</f>
        <v>1</v>
      </c>
      <c r="J26" s="1">
        <f>F26/I26</f>
        <v>1</v>
      </c>
      <c r="K26" s="109"/>
      <c r="L26" s="109"/>
    </row>
    <row r="27" spans="1:12">
      <c r="A27" s="1"/>
      <c r="B27" s="249" t="s">
        <v>11</v>
      </c>
      <c r="C27" s="250"/>
      <c r="D27" s="250"/>
      <c r="E27" s="250"/>
      <c r="F27" s="250"/>
      <c r="G27" s="250"/>
      <c r="H27" s="250"/>
      <c r="I27" s="251"/>
      <c r="J27" s="1">
        <f>J20+J21+J22+J23+J24+J25+J26</f>
        <v>5.9543951091480007</v>
      </c>
    </row>
    <row r="28" spans="1:12">
      <c r="A28" s="1"/>
      <c r="B28" s="252" t="s">
        <v>10</v>
      </c>
      <c r="C28" s="253"/>
      <c r="D28" s="253"/>
      <c r="E28" s="253"/>
      <c r="F28" s="253"/>
      <c r="G28" s="253"/>
      <c r="H28" s="253"/>
      <c r="I28" s="254"/>
      <c r="J28" s="2">
        <f>J27/6</f>
        <v>0.99239918485800016</v>
      </c>
    </row>
    <row r="29" spans="1:12" ht="72" customHeight="1">
      <c r="A29" s="255" t="s">
        <v>290</v>
      </c>
      <c r="B29" s="62" t="s">
        <v>67</v>
      </c>
      <c r="C29" s="56" t="s">
        <v>12</v>
      </c>
      <c r="D29" s="63">
        <v>93.9</v>
      </c>
      <c r="E29" s="63">
        <v>95.8</v>
      </c>
      <c r="F29" s="63">
        <f t="shared" ref="F29:F34" si="1">E29/D29</f>
        <v>1.0202342917997869</v>
      </c>
      <c r="G29" s="267">
        <v>233.4</v>
      </c>
      <c r="H29" s="267">
        <v>233.4</v>
      </c>
      <c r="I29" s="63">
        <f>H29/G29</f>
        <v>1</v>
      </c>
      <c r="J29" s="1">
        <f t="shared" ref="J29:J34" si="2">F29/I29</f>
        <v>1.0202342917997869</v>
      </c>
    </row>
    <row r="30" spans="1:12" ht="72" customHeight="1">
      <c r="A30" s="265"/>
      <c r="B30" s="5" t="s">
        <v>68</v>
      </c>
      <c r="C30" s="263" t="s">
        <v>12</v>
      </c>
      <c r="D30" s="63">
        <v>10.9</v>
      </c>
      <c r="E30" s="63">
        <v>4.2</v>
      </c>
      <c r="F30" s="63">
        <f t="shared" si="1"/>
        <v>0.38532110091743121</v>
      </c>
      <c r="G30" s="268"/>
      <c r="H30" s="268"/>
      <c r="I30" s="63">
        <f>H29/G29</f>
        <v>1</v>
      </c>
      <c r="J30" s="1">
        <f t="shared" si="2"/>
        <v>0.38532110091743121</v>
      </c>
    </row>
    <row r="31" spans="1:12" ht="57.75" customHeight="1">
      <c r="A31" s="265"/>
      <c r="B31" s="5" t="s">
        <v>69</v>
      </c>
      <c r="C31" s="264"/>
      <c r="D31" s="63">
        <v>94.5</v>
      </c>
      <c r="E31" s="63">
        <v>89.6</v>
      </c>
      <c r="F31" s="63">
        <f t="shared" si="1"/>
        <v>0.94814814814814807</v>
      </c>
      <c r="G31" s="268"/>
      <c r="H31" s="268"/>
      <c r="I31" s="63">
        <f>H29/G29</f>
        <v>1</v>
      </c>
      <c r="J31" s="1">
        <f t="shared" si="2"/>
        <v>0.94814814814814807</v>
      </c>
    </row>
    <row r="32" spans="1:12" ht="57" customHeight="1">
      <c r="A32" s="265"/>
      <c r="B32" s="62" t="s">
        <v>70</v>
      </c>
      <c r="C32" s="56" t="s">
        <v>12</v>
      </c>
      <c r="D32" s="63">
        <v>2</v>
      </c>
      <c r="E32" s="63">
        <v>2</v>
      </c>
      <c r="F32" s="63">
        <f t="shared" si="1"/>
        <v>1</v>
      </c>
      <c r="G32" s="268"/>
      <c r="H32" s="268"/>
      <c r="I32" s="63">
        <f>H29/G29</f>
        <v>1</v>
      </c>
      <c r="J32" s="1">
        <f t="shared" si="2"/>
        <v>1</v>
      </c>
    </row>
    <row r="33" spans="1:10" ht="55.5" customHeight="1">
      <c r="A33" s="265"/>
      <c r="B33" s="62" t="s">
        <v>71</v>
      </c>
      <c r="C33" s="56" t="s">
        <v>12</v>
      </c>
      <c r="D33" s="63">
        <v>2</v>
      </c>
      <c r="E33" s="63">
        <v>0</v>
      </c>
      <c r="F33" s="63">
        <v>2</v>
      </c>
      <c r="G33" s="268"/>
      <c r="H33" s="268"/>
      <c r="I33" s="63">
        <f>G29/H29</f>
        <v>1</v>
      </c>
      <c r="J33" s="1">
        <f t="shared" si="2"/>
        <v>2</v>
      </c>
    </row>
    <row r="34" spans="1:10" ht="55.5" customHeight="1">
      <c r="A34" s="266"/>
      <c r="B34" s="62" t="s">
        <v>72</v>
      </c>
      <c r="C34" s="56" t="s">
        <v>12</v>
      </c>
      <c r="D34" s="63">
        <v>90.9</v>
      </c>
      <c r="E34" s="63">
        <v>100</v>
      </c>
      <c r="F34" s="63">
        <f t="shared" si="1"/>
        <v>1.1001100110011</v>
      </c>
      <c r="G34" s="269"/>
      <c r="H34" s="269"/>
      <c r="I34" s="63">
        <f>H29/G29</f>
        <v>1</v>
      </c>
      <c r="J34" s="1">
        <f t="shared" si="2"/>
        <v>1.1001100110011</v>
      </c>
    </row>
    <row r="35" spans="1:10">
      <c r="A35" s="1"/>
      <c r="B35" s="249" t="s">
        <v>11</v>
      </c>
      <c r="C35" s="250"/>
      <c r="D35" s="250"/>
      <c r="E35" s="250"/>
      <c r="F35" s="250"/>
      <c r="G35" s="250"/>
      <c r="H35" s="250"/>
      <c r="I35" s="251"/>
      <c r="J35" s="1">
        <f>J29+J30+J31+J32+J33+J34</f>
        <v>6.4538135518664657</v>
      </c>
    </row>
    <row r="36" spans="1:10">
      <c r="A36" s="1"/>
      <c r="B36" s="252" t="s">
        <v>10</v>
      </c>
      <c r="C36" s="253"/>
      <c r="D36" s="253"/>
      <c r="E36" s="253"/>
      <c r="F36" s="253"/>
      <c r="G36" s="253"/>
      <c r="H36" s="253"/>
      <c r="I36" s="254"/>
      <c r="J36" s="2">
        <f>J35/6</f>
        <v>1.0756355919777443</v>
      </c>
    </row>
    <row r="37" spans="1:10" ht="84" customHeight="1">
      <c r="A37" s="255" t="s">
        <v>291</v>
      </c>
      <c r="B37" s="62" t="s">
        <v>73</v>
      </c>
      <c r="C37" s="56" t="s">
        <v>12</v>
      </c>
      <c r="D37" s="63">
        <v>100</v>
      </c>
      <c r="E37" s="63">
        <v>100</v>
      </c>
      <c r="F37" s="63">
        <f t="shared" ref="F37:F46" si="3">E37/D37</f>
        <v>1</v>
      </c>
      <c r="G37" s="258">
        <v>2823.3</v>
      </c>
      <c r="H37" s="258">
        <v>2823.3</v>
      </c>
      <c r="I37" s="258">
        <f>H37/G37</f>
        <v>1</v>
      </c>
      <c r="J37" s="1">
        <f>F37/I37</f>
        <v>1</v>
      </c>
    </row>
    <row r="38" spans="1:10" ht="41.25" customHeight="1">
      <c r="A38" s="256"/>
      <c r="B38" s="62" t="s">
        <v>74</v>
      </c>
      <c r="C38" s="56" t="s">
        <v>12</v>
      </c>
      <c r="D38" s="63">
        <v>100</v>
      </c>
      <c r="E38" s="63">
        <v>100</v>
      </c>
      <c r="F38" s="63">
        <f t="shared" si="3"/>
        <v>1</v>
      </c>
      <c r="G38" s="259"/>
      <c r="H38" s="259"/>
      <c r="I38" s="259"/>
      <c r="J38" s="1">
        <f>F38/I37</f>
        <v>1</v>
      </c>
    </row>
    <row r="39" spans="1:10" ht="46.5" customHeight="1">
      <c r="A39" s="256"/>
      <c r="B39" s="62" t="s">
        <v>75</v>
      </c>
      <c r="C39" s="56" t="s">
        <v>12</v>
      </c>
      <c r="D39" s="63">
        <v>100</v>
      </c>
      <c r="E39" s="63">
        <v>100</v>
      </c>
      <c r="F39" s="63">
        <f t="shared" si="3"/>
        <v>1</v>
      </c>
      <c r="G39" s="259"/>
      <c r="H39" s="259"/>
      <c r="I39" s="259"/>
      <c r="J39" s="1">
        <f>F39/I37</f>
        <v>1</v>
      </c>
    </row>
    <row r="40" spans="1:10" ht="69.75" customHeight="1">
      <c r="A40" s="256"/>
      <c r="B40" s="62" t="s">
        <v>76</v>
      </c>
      <c r="C40" s="56" t="s">
        <v>12</v>
      </c>
      <c r="D40" s="63">
        <v>100</v>
      </c>
      <c r="E40" s="63">
        <v>100</v>
      </c>
      <c r="F40" s="63">
        <f t="shared" si="3"/>
        <v>1</v>
      </c>
      <c r="G40" s="259"/>
      <c r="H40" s="259"/>
      <c r="I40" s="259"/>
      <c r="J40" s="1">
        <f>F40/I37</f>
        <v>1</v>
      </c>
    </row>
    <row r="41" spans="1:10" ht="69.75" customHeight="1">
      <c r="A41" s="256"/>
      <c r="B41" s="62" t="s">
        <v>77</v>
      </c>
      <c r="C41" s="56" t="s">
        <v>12</v>
      </c>
      <c r="D41" s="63">
        <v>100</v>
      </c>
      <c r="E41" s="63">
        <v>100</v>
      </c>
      <c r="F41" s="63">
        <f t="shared" si="3"/>
        <v>1</v>
      </c>
      <c r="G41" s="259"/>
      <c r="H41" s="259"/>
      <c r="I41" s="259"/>
      <c r="J41" s="1">
        <f>F41/I37</f>
        <v>1</v>
      </c>
    </row>
    <row r="42" spans="1:10" ht="32.25" customHeight="1">
      <c r="A42" s="256"/>
      <c r="B42" s="62" t="s">
        <v>78</v>
      </c>
      <c r="C42" s="56" t="s">
        <v>12</v>
      </c>
      <c r="D42" s="63">
        <v>100</v>
      </c>
      <c r="E42" s="63">
        <v>100</v>
      </c>
      <c r="F42" s="63">
        <f t="shared" si="3"/>
        <v>1</v>
      </c>
      <c r="G42" s="259"/>
      <c r="H42" s="259"/>
      <c r="I42" s="259"/>
      <c r="J42" s="1">
        <f>F42/I37</f>
        <v>1</v>
      </c>
    </row>
    <row r="43" spans="1:10" ht="44.25" customHeight="1">
      <c r="A43" s="256"/>
      <c r="B43" s="62" t="s">
        <v>79</v>
      </c>
      <c r="C43" s="56" t="s">
        <v>12</v>
      </c>
      <c r="D43" s="63">
        <v>100</v>
      </c>
      <c r="E43" s="63">
        <v>100</v>
      </c>
      <c r="F43" s="63">
        <f t="shared" si="3"/>
        <v>1</v>
      </c>
      <c r="G43" s="259"/>
      <c r="H43" s="259"/>
      <c r="I43" s="259"/>
      <c r="J43" s="1">
        <f>F43/I37</f>
        <v>1</v>
      </c>
    </row>
    <row r="44" spans="1:10" ht="31.5" customHeight="1">
      <c r="A44" s="256"/>
      <c r="B44" s="62" t="s">
        <v>80</v>
      </c>
      <c r="C44" s="56" t="s">
        <v>12</v>
      </c>
      <c r="D44" s="63">
        <v>100</v>
      </c>
      <c r="E44" s="63">
        <v>100</v>
      </c>
      <c r="F44" s="63">
        <f t="shared" si="3"/>
        <v>1</v>
      </c>
      <c r="G44" s="259"/>
      <c r="H44" s="259"/>
      <c r="I44" s="259"/>
      <c r="J44" s="1">
        <f>F44/I37</f>
        <v>1</v>
      </c>
    </row>
    <row r="45" spans="1:10" ht="30" customHeight="1">
      <c r="A45" s="256"/>
      <c r="B45" s="62" t="s">
        <v>81</v>
      </c>
      <c r="C45" s="56" t="s">
        <v>12</v>
      </c>
      <c r="D45" s="63">
        <v>100</v>
      </c>
      <c r="E45" s="63">
        <v>100</v>
      </c>
      <c r="F45" s="63">
        <f t="shared" si="3"/>
        <v>1</v>
      </c>
      <c r="G45" s="259"/>
      <c r="H45" s="259"/>
      <c r="I45" s="259"/>
      <c r="J45" s="1">
        <f>F45/I37</f>
        <v>1</v>
      </c>
    </row>
    <row r="46" spans="1:10" ht="45.75" customHeight="1">
      <c r="A46" s="257"/>
      <c r="B46" s="62" t="s">
        <v>82</v>
      </c>
      <c r="C46" s="56" t="s">
        <v>12</v>
      </c>
      <c r="D46" s="63">
        <v>100</v>
      </c>
      <c r="E46" s="63">
        <v>100</v>
      </c>
      <c r="F46" s="63">
        <f t="shared" si="3"/>
        <v>1</v>
      </c>
      <c r="G46" s="260"/>
      <c r="H46" s="260"/>
      <c r="I46" s="260"/>
      <c r="J46" s="1">
        <f>F46/I37</f>
        <v>1</v>
      </c>
    </row>
    <row r="47" spans="1:10">
      <c r="A47" s="1"/>
      <c r="B47" s="249" t="s">
        <v>11</v>
      </c>
      <c r="C47" s="250"/>
      <c r="D47" s="250"/>
      <c r="E47" s="250"/>
      <c r="F47" s="250"/>
      <c r="G47" s="250"/>
      <c r="H47" s="250"/>
      <c r="I47" s="251"/>
      <c r="J47" s="1">
        <f>J37+J38+J39+J40+J41+J42+J43+J44+J45+J46</f>
        <v>10</v>
      </c>
    </row>
    <row r="48" spans="1:10">
      <c r="A48" s="1"/>
      <c r="B48" s="252" t="s">
        <v>10</v>
      </c>
      <c r="C48" s="253"/>
      <c r="D48" s="253"/>
      <c r="E48" s="253"/>
      <c r="F48" s="253"/>
      <c r="G48" s="253"/>
      <c r="H48" s="253"/>
      <c r="I48" s="254"/>
      <c r="J48" s="2">
        <f>J47/10</f>
        <v>1</v>
      </c>
    </row>
    <row r="49" spans="1:10" ht="73.5" customHeight="1">
      <c r="A49" s="255" t="s">
        <v>292</v>
      </c>
      <c r="B49" s="62" t="s">
        <v>83</v>
      </c>
      <c r="C49" s="56" t="s">
        <v>84</v>
      </c>
      <c r="D49" s="63">
        <v>175</v>
      </c>
      <c r="E49" s="63">
        <v>196</v>
      </c>
      <c r="F49" s="63">
        <f>E49/D49</f>
        <v>1.1200000000000001</v>
      </c>
      <c r="G49" s="258">
        <v>9858.2000000000007</v>
      </c>
      <c r="H49" s="258">
        <v>9666.1</v>
      </c>
      <c r="I49" s="63">
        <f>H49/G49</f>
        <v>0.98051368403968264</v>
      </c>
      <c r="J49" s="1">
        <f>F49/I49</f>
        <v>1.1422584082515184</v>
      </c>
    </row>
    <row r="50" spans="1:10" ht="72" customHeight="1">
      <c r="A50" s="256"/>
      <c r="B50" s="62" t="s">
        <v>85</v>
      </c>
      <c r="C50" s="56" t="s">
        <v>12</v>
      </c>
      <c r="D50" s="63">
        <v>66</v>
      </c>
      <c r="E50" s="63">
        <v>67</v>
      </c>
      <c r="F50" s="63">
        <f>E50/D50</f>
        <v>1.0151515151515151</v>
      </c>
      <c r="G50" s="259"/>
      <c r="H50" s="259"/>
      <c r="I50" s="63">
        <f>H49/G49</f>
        <v>0.98051368403968264</v>
      </c>
      <c r="J50" s="1">
        <f>F50/I50</f>
        <v>1.0353262087777559</v>
      </c>
    </row>
    <row r="51" spans="1:10" ht="110.25" customHeight="1">
      <c r="A51" s="256"/>
      <c r="B51" s="62" t="s">
        <v>86</v>
      </c>
      <c r="C51" s="56" t="s">
        <v>22</v>
      </c>
      <c r="D51" s="63">
        <v>635</v>
      </c>
      <c r="E51" s="63">
        <v>637</v>
      </c>
      <c r="F51" s="63">
        <f>E51/D51</f>
        <v>1.0031496062992127</v>
      </c>
      <c r="G51" s="259"/>
      <c r="H51" s="259"/>
      <c r="I51" s="63">
        <f>H49/G49</f>
        <v>0.98051368403968264</v>
      </c>
      <c r="J51" s="1">
        <f>F51/I51</f>
        <v>1.023085779044175</v>
      </c>
    </row>
    <row r="52" spans="1:10" ht="72" customHeight="1">
      <c r="A52" s="257"/>
      <c r="B52" s="62" t="s">
        <v>87</v>
      </c>
      <c r="C52" s="56" t="s">
        <v>12</v>
      </c>
      <c r="D52" s="63">
        <v>8.5</v>
      </c>
      <c r="E52" s="63">
        <v>5</v>
      </c>
      <c r="F52" s="63">
        <f>D52/E52</f>
        <v>1.7</v>
      </c>
      <c r="G52" s="260"/>
      <c r="H52" s="260"/>
      <c r="I52" s="63">
        <f>H49/G49</f>
        <v>0.98051368403968264</v>
      </c>
      <c r="J52" s="1">
        <f>F52/I52</f>
        <v>1.7337850839531974</v>
      </c>
    </row>
    <row r="53" spans="1:10">
      <c r="A53" s="1"/>
      <c r="B53" s="249" t="s">
        <v>11</v>
      </c>
      <c r="C53" s="250"/>
      <c r="D53" s="250"/>
      <c r="E53" s="250"/>
      <c r="F53" s="250"/>
      <c r="G53" s="250"/>
      <c r="H53" s="250"/>
      <c r="I53" s="251"/>
      <c r="J53" s="1">
        <f>J49+J50+J51+J52</f>
        <v>4.9344554800266467</v>
      </c>
    </row>
    <row r="54" spans="1:10">
      <c r="A54" s="1"/>
      <c r="B54" s="252" t="s">
        <v>10</v>
      </c>
      <c r="C54" s="253"/>
      <c r="D54" s="253"/>
      <c r="E54" s="253"/>
      <c r="F54" s="253"/>
      <c r="G54" s="253"/>
      <c r="H54" s="253"/>
      <c r="I54" s="254"/>
      <c r="J54" s="2">
        <f>J53/4</f>
        <v>1.2336138700066617</v>
      </c>
    </row>
    <row r="55" spans="1:10" ht="106.5" customHeight="1">
      <c r="A55" s="255" t="s">
        <v>293</v>
      </c>
      <c r="B55" s="62" t="s">
        <v>88</v>
      </c>
      <c r="C55" s="56" t="s">
        <v>12</v>
      </c>
      <c r="D55" s="63">
        <v>90</v>
      </c>
      <c r="E55" s="63">
        <v>93</v>
      </c>
      <c r="F55" s="63">
        <f>E55/D55</f>
        <v>1.0333333333333334</v>
      </c>
      <c r="G55" s="267">
        <v>490.3</v>
      </c>
      <c r="H55" s="267">
        <v>490.3</v>
      </c>
      <c r="I55" s="267">
        <f>H55/G55</f>
        <v>1</v>
      </c>
      <c r="J55" s="1">
        <f>F55/I55</f>
        <v>1.0333333333333334</v>
      </c>
    </row>
    <row r="56" spans="1:10" ht="135.75" customHeight="1">
      <c r="A56" s="256"/>
      <c r="B56" s="62" t="s">
        <v>89</v>
      </c>
      <c r="C56" s="56" t="s">
        <v>12</v>
      </c>
      <c r="D56" s="63">
        <v>16.600000000000001</v>
      </c>
      <c r="E56" s="63">
        <v>90</v>
      </c>
      <c r="F56" s="63">
        <f>E56/D56</f>
        <v>5.4216867469879517</v>
      </c>
      <c r="G56" s="276"/>
      <c r="H56" s="276"/>
      <c r="I56" s="276"/>
      <c r="J56" s="1">
        <f>F56/I55</f>
        <v>5.4216867469879517</v>
      </c>
    </row>
    <row r="57" spans="1:10" ht="96.75" customHeight="1">
      <c r="A57" s="256"/>
      <c r="B57" s="62" t="s">
        <v>90</v>
      </c>
      <c r="C57" s="56" t="s">
        <v>12</v>
      </c>
      <c r="D57" s="63">
        <v>100</v>
      </c>
      <c r="E57" s="63">
        <v>100</v>
      </c>
      <c r="F57" s="63">
        <f>E57/D57</f>
        <v>1</v>
      </c>
      <c r="G57" s="276"/>
      <c r="H57" s="276"/>
      <c r="I57" s="276"/>
      <c r="J57" s="1">
        <f>F57/I55</f>
        <v>1</v>
      </c>
    </row>
    <row r="58" spans="1:10" ht="57" customHeight="1">
      <c r="A58" s="256"/>
      <c r="B58" s="62" t="s">
        <v>91</v>
      </c>
      <c r="C58" s="56" t="s">
        <v>12</v>
      </c>
      <c r="D58" s="63">
        <v>100</v>
      </c>
      <c r="E58" s="63">
        <v>100</v>
      </c>
      <c r="F58" s="63">
        <f>E58/D58</f>
        <v>1</v>
      </c>
      <c r="G58" s="277"/>
      <c r="H58" s="277"/>
      <c r="I58" s="277"/>
      <c r="J58" s="1">
        <f>F58/I55</f>
        <v>1</v>
      </c>
    </row>
    <row r="59" spans="1:10" ht="71.25" customHeight="1">
      <c r="A59" s="256"/>
      <c r="B59" s="62" t="s">
        <v>92</v>
      </c>
      <c r="C59" s="56" t="s">
        <v>12</v>
      </c>
      <c r="D59" s="63">
        <v>8</v>
      </c>
      <c r="E59" s="63">
        <v>7</v>
      </c>
      <c r="F59" s="63">
        <f>D59/E59</f>
        <v>1.1428571428571428</v>
      </c>
      <c r="G59" s="258">
        <v>364.2</v>
      </c>
      <c r="H59" s="258">
        <v>364.2</v>
      </c>
      <c r="I59" s="258">
        <f>H59/G59</f>
        <v>1</v>
      </c>
      <c r="J59" s="1">
        <f>F59/I59</f>
        <v>1.1428571428571428</v>
      </c>
    </row>
    <row r="60" spans="1:10" ht="63.75">
      <c r="A60" s="256"/>
      <c r="B60" s="62" t="s">
        <v>93</v>
      </c>
      <c r="C60" s="56" t="s">
        <v>12</v>
      </c>
      <c r="D60" s="63">
        <v>28</v>
      </c>
      <c r="E60" s="63">
        <v>28</v>
      </c>
      <c r="F60" s="63">
        <f>D60/E60</f>
        <v>1</v>
      </c>
      <c r="G60" s="259"/>
      <c r="H60" s="259"/>
      <c r="I60" s="259"/>
      <c r="J60" s="1">
        <f>F60/I59</f>
        <v>1</v>
      </c>
    </row>
    <row r="61" spans="1:10" ht="89.25">
      <c r="A61" s="256"/>
      <c r="B61" s="62" t="s">
        <v>94</v>
      </c>
      <c r="C61" s="56" t="s">
        <v>12</v>
      </c>
      <c r="D61" s="63">
        <v>32</v>
      </c>
      <c r="E61" s="63">
        <v>32</v>
      </c>
      <c r="F61" s="63">
        <f>E61/D61</f>
        <v>1</v>
      </c>
      <c r="G61" s="260"/>
      <c r="H61" s="260"/>
      <c r="I61" s="260"/>
      <c r="J61" s="1">
        <f>F61/I59</f>
        <v>1</v>
      </c>
    </row>
    <row r="62" spans="1:10" ht="89.25">
      <c r="A62" s="256"/>
      <c r="B62" s="62" t="s">
        <v>95</v>
      </c>
      <c r="C62" s="56" t="s">
        <v>12</v>
      </c>
      <c r="D62" s="63">
        <v>5</v>
      </c>
      <c r="E62" s="63">
        <v>5.3</v>
      </c>
      <c r="F62" s="63">
        <f>E62/D62</f>
        <v>1.06</v>
      </c>
      <c r="G62" s="258">
        <v>65.5</v>
      </c>
      <c r="H62" s="258">
        <v>65.5</v>
      </c>
      <c r="I62" s="258">
        <f>H62/G62</f>
        <v>1</v>
      </c>
      <c r="J62" s="1">
        <f>F62/I62</f>
        <v>1.06</v>
      </c>
    </row>
    <row r="63" spans="1:10" ht="63.75">
      <c r="A63" s="257"/>
      <c r="B63" s="62" t="s">
        <v>96</v>
      </c>
      <c r="C63" s="56" t="s">
        <v>12</v>
      </c>
      <c r="D63" s="63">
        <v>13</v>
      </c>
      <c r="E63" s="63">
        <v>13</v>
      </c>
      <c r="F63" s="63">
        <f>E63/D63</f>
        <v>1</v>
      </c>
      <c r="G63" s="260"/>
      <c r="H63" s="260"/>
      <c r="I63" s="260"/>
      <c r="J63" s="1">
        <f>F63/I62</f>
        <v>1</v>
      </c>
    </row>
    <row r="64" spans="1:10">
      <c r="A64" s="1"/>
      <c r="B64" s="249" t="s">
        <v>11</v>
      </c>
      <c r="C64" s="250"/>
      <c r="D64" s="250"/>
      <c r="E64" s="250"/>
      <c r="F64" s="250"/>
      <c r="G64" s="250"/>
      <c r="H64" s="250"/>
      <c r="I64" s="251"/>
      <c r="J64" s="1">
        <f>J55+J56+J57+J58+J59+J60+J61+J62+J63</f>
        <v>13.657877223178428</v>
      </c>
    </row>
    <row r="65" spans="1:10">
      <c r="A65" s="1"/>
      <c r="B65" s="252" t="s">
        <v>10</v>
      </c>
      <c r="C65" s="253"/>
      <c r="D65" s="253"/>
      <c r="E65" s="253"/>
      <c r="F65" s="253"/>
      <c r="G65" s="253"/>
      <c r="H65" s="253"/>
      <c r="I65" s="254"/>
      <c r="J65" s="2">
        <f>J64/9</f>
        <v>1.517541913686492</v>
      </c>
    </row>
    <row r="66" spans="1:10" ht="135">
      <c r="A66" s="278" t="s">
        <v>294</v>
      </c>
      <c r="B66" s="72" t="s">
        <v>155</v>
      </c>
      <c r="C66" s="48" t="s">
        <v>84</v>
      </c>
      <c r="D66" s="61">
        <v>1890</v>
      </c>
      <c r="E66" s="61">
        <v>2000</v>
      </c>
      <c r="F66" s="61">
        <f t="shared" ref="F66:F73" si="4">E66/D66</f>
        <v>1.0582010582010581</v>
      </c>
      <c r="G66" s="61">
        <v>94.5</v>
      </c>
      <c r="H66" s="61">
        <v>11.8</v>
      </c>
      <c r="I66" s="61">
        <f t="shared" ref="I66:I73" si="5">H66/G66</f>
        <v>0.12486772486772488</v>
      </c>
      <c r="J66" s="61">
        <f t="shared" ref="J66:J73" si="6">F66/I66</f>
        <v>8.4745762711864394</v>
      </c>
    </row>
    <row r="67" spans="1:10" ht="90">
      <c r="A67" s="279"/>
      <c r="B67" s="20" t="s">
        <v>156</v>
      </c>
      <c r="C67" s="49" t="s">
        <v>84</v>
      </c>
      <c r="D67" s="69">
        <v>40</v>
      </c>
      <c r="E67" s="69">
        <v>40</v>
      </c>
      <c r="F67" s="69">
        <f t="shared" si="4"/>
        <v>1</v>
      </c>
      <c r="G67" s="69">
        <v>132</v>
      </c>
      <c r="H67" s="69">
        <v>53.8</v>
      </c>
      <c r="I67" s="69">
        <f t="shared" si="5"/>
        <v>0.40757575757575754</v>
      </c>
      <c r="J67" s="69">
        <f t="shared" si="6"/>
        <v>2.4535315985130115</v>
      </c>
    </row>
    <row r="68" spans="1:10" ht="120">
      <c r="A68" s="279"/>
      <c r="B68" s="20" t="s">
        <v>157</v>
      </c>
      <c r="C68" s="49" t="s">
        <v>110</v>
      </c>
      <c r="D68" s="69">
        <v>50</v>
      </c>
      <c r="E68" s="69">
        <v>50</v>
      </c>
      <c r="F68" s="69">
        <f t="shared" si="4"/>
        <v>1</v>
      </c>
      <c r="G68" s="69">
        <v>62.6</v>
      </c>
      <c r="H68" s="69">
        <v>58.848120000000002</v>
      </c>
      <c r="I68" s="69">
        <f t="shared" si="5"/>
        <v>0.94006581469648565</v>
      </c>
      <c r="J68" s="69">
        <f t="shared" si="6"/>
        <v>1.0637553077311561</v>
      </c>
    </row>
    <row r="69" spans="1:10" ht="120">
      <c r="A69" s="279"/>
      <c r="B69" s="20" t="s">
        <v>158</v>
      </c>
      <c r="C69" s="49" t="s">
        <v>110</v>
      </c>
      <c r="D69" s="69">
        <v>100</v>
      </c>
      <c r="E69" s="69">
        <v>100</v>
      </c>
      <c r="F69" s="69">
        <f t="shared" si="4"/>
        <v>1</v>
      </c>
      <c r="G69" s="69">
        <v>29.2</v>
      </c>
      <c r="H69" s="69">
        <v>29.2</v>
      </c>
      <c r="I69" s="69">
        <f t="shared" si="5"/>
        <v>1</v>
      </c>
      <c r="J69" s="69">
        <f t="shared" si="6"/>
        <v>1</v>
      </c>
    </row>
    <row r="70" spans="1:10" ht="75">
      <c r="A70" s="279"/>
      <c r="B70" s="72" t="s">
        <v>159</v>
      </c>
      <c r="C70" s="48" t="s">
        <v>84</v>
      </c>
      <c r="D70" s="61">
        <v>1</v>
      </c>
      <c r="E70" s="61">
        <v>1</v>
      </c>
      <c r="F70" s="61">
        <f t="shared" si="4"/>
        <v>1</v>
      </c>
      <c r="G70" s="61">
        <v>37</v>
      </c>
      <c r="H70" s="61">
        <v>28.831140000000001</v>
      </c>
      <c r="I70" s="61">
        <f t="shared" si="5"/>
        <v>0.77922000000000002</v>
      </c>
      <c r="J70" s="61">
        <f t="shared" si="6"/>
        <v>1.28333461666795</v>
      </c>
    </row>
    <row r="71" spans="1:10" ht="105">
      <c r="A71" s="279"/>
      <c r="B71" s="72" t="s">
        <v>160</v>
      </c>
      <c r="C71" s="48" t="s">
        <v>110</v>
      </c>
      <c r="D71" s="61">
        <v>100</v>
      </c>
      <c r="E71" s="61">
        <v>100</v>
      </c>
      <c r="F71" s="61">
        <f t="shared" si="4"/>
        <v>1</v>
      </c>
      <c r="G71" s="61">
        <v>15</v>
      </c>
      <c r="H71" s="61">
        <v>14.7</v>
      </c>
      <c r="I71" s="61">
        <f t="shared" si="5"/>
        <v>0.98</v>
      </c>
      <c r="J71" s="61">
        <f t="shared" si="6"/>
        <v>1.0204081632653061</v>
      </c>
    </row>
    <row r="72" spans="1:10" ht="45">
      <c r="A72" s="279"/>
      <c r="B72" s="72" t="s">
        <v>161</v>
      </c>
      <c r="C72" s="48" t="s">
        <v>110</v>
      </c>
      <c r="D72" s="61">
        <v>100</v>
      </c>
      <c r="E72" s="61">
        <v>100</v>
      </c>
      <c r="F72" s="61">
        <f t="shared" si="4"/>
        <v>1</v>
      </c>
      <c r="G72" s="61">
        <v>76.051879999999997</v>
      </c>
      <c r="H72" s="61">
        <v>76.051879999999997</v>
      </c>
      <c r="I72" s="61">
        <f t="shared" si="5"/>
        <v>1</v>
      </c>
      <c r="J72" s="61">
        <f t="shared" si="6"/>
        <v>1</v>
      </c>
    </row>
    <row r="73" spans="1:10" ht="90">
      <c r="A73" s="279"/>
      <c r="B73" s="72" t="s">
        <v>162</v>
      </c>
      <c r="C73" s="48" t="s">
        <v>84</v>
      </c>
      <c r="D73" s="61">
        <v>1</v>
      </c>
      <c r="E73" s="61">
        <v>1</v>
      </c>
      <c r="F73" s="61">
        <f t="shared" si="4"/>
        <v>1</v>
      </c>
      <c r="G73" s="61">
        <v>7.4</v>
      </c>
      <c r="H73" s="61">
        <v>7.4</v>
      </c>
      <c r="I73" s="61">
        <f t="shared" si="5"/>
        <v>1</v>
      </c>
      <c r="J73" s="61">
        <f t="shared" si="6"/>
        <v>1</v>
      </c>
    </row>
    <row r="74" spans="1:10">
      <c r="A74" s="12"/>
      <c r="B74" s="130" t="s">
        <v>11</v>
      </c>
      <c r="C74" s="131"/>
      <c r="D74" s="131"/>
      <c r="E74" s="131"/>
      <c r="F74" s="131"/>
      <c r="G74" s="131"/>
      <c r="H74" s="131"/>
      <c r="I74" s="132"/>
      <c r="J74" s="12">
        <f>J66+J67+J68+J69+J70+J71+J72+J73</f>
        <v>17.295605957363865</v>
      </c>
    </row>
    <row r="75" spans="1:10">
      <c r="A75" s="12"/>
      <c r="B75" s="133" t="s">
        <v>10</v>
      </c>
      <c r="C75" s="134"/>
      <c r="D75" s="134"/>
      <c r="E75" s="134"/>
      <c r="F75" s="134"/>
      <c r="G75" s="134"/>
      <c r="H75" s="134"/>
      <c r="I75" s="135"/>
      <c r="J75" s="14">
        <f>J74/9</f>
        <v>1.9217339952626515</v>
      </c>
    </row>
    <row r="76" spans="1:10" ht="30.75" customHeight="1">
      <c r="A76" s="158" t="s">
        <v>295</v>
      </c>
      <c r="B76" s="159"/>
      <c r="C76" s="159"/>
      <c r="D76" s="159"/>
      <c r="E76" s="159"/>
      <c r="F76" s="159"/>
      <c r="G76" s="159"/>
      <c r="H76" s="159"/>
      <c r="I76" s="159"/>
      <c r="J76" s="160"/>
    </row>
    <row r="77" spans="1:10" ht="90">
      <c r="A77" s="124" t="s">
        <v>196</v>
      </c>
      <c r="B77" s="74" t="s">
        <v>197</v>
      </c>
      <c r="C77" s="48" t="s">
        <v>198</v>
      </c>
      <c r="D77" s="69">
        <v>12180</v>
      </c>
      <c r="E77" s="69">
        <v>12180</v>
      </c>
      <c r="F77" s="69">
        <f t="shared" ref="F77:F87" si="7">E77/D77</f>
        <v>1</v>
      </c>
      <c r="G77" s="69">
        <v>922.43200000000002</v>
      </c>
      <c r="H77" s="69">
        <v>922.43200000000002</v>
      </c>
      <c r="I77" s="69">
        <f t="shared" ref="I77:I86" si="8">H77/G77</f>
        <v>1</v>
      </c>
      <c r="J77" s="69">
        <f t="shared" ref="J77:J86" si="9">F77/I77</f>
        <v>1</v>
      </c>
    </row>
    <row r="78" spans="1:10" ht="75">
      <c r="A78" s="125"/>
      <c r="B78" s="74" t="s">
        <v>199</v>
      </c>
      <c r="C78" s="48" t="s">
        <v>198</v>
      </c>
      <c r="D78" s="69">
        <v>800</v>
      </c>
      <c r="E78" s="69">
        <v>800</v>
      </c>
      <c r="F78" s="69">
        <f t="shared" si="7"/>
        <v>1</v>
      </c>
      <c r="G78" s="69">
        <v>934.53</v>
      </c>
      <c r="H78" s="69">
        <v>934.53</v>
      </c>
      <c r="I78" s="69">
        <f t="shared" si="8"/>
        <v>1</v>
      </c>
      <c r="J78" s="69">
        <f t="shared" si="9"/>
        <v>1</v>
      </c>
    </row>
    <row r="79" spans="1:10" ht="75">
      <c r="A79" s="125"/>
      <c r="B79" s="74" t="s">
        <v>200</v>
      </c>
      <c r="C79" s="48" t="s">
        <v>22</v>
      </c>
      <c r="D79" s="69">
        <v>1</v>
      </c>
      <c r="E79" s="69">
        <v>1</v>
      </c>
      <c r="F79" s="69">
        <f t="shared" si="7"/>
        <v>1</v>
      </c>
      <c r="G79" s="69">
        <v>237.89</v>
      </c>
      <c r="H79" s="69">
        <v>237.89</v>
      </c>
      <c r="I79" s="69">
        <f t="shared" si="8"/>
        <v>1</v>
      </c>
      <c r="J79" s="69">
        <f t="shared" si="9"/>
        <v>1</v>
      </c>
    </row>
    <row r="80" spans="1:10" ht="75">
      <c r="A80" s="125"/>
      <c r="B80" s="74" t="s">
        <v>201</v>
      </c>
      <c r="C80" s="48" t="s">
        <v>22</v>
      </c>
      <c r="D80" s="69">
        <v>1</v>
      </c>
      <c r="E80" s="69">
        <v>1</v>
      </c>
      <c r="F80" s="69">
        <f t="shared" si="7"/>
        <v>1</v>
      </c>
      <c r="G80" s="69">
        <v>211.73</v>
      </c>
      <c r="H80" s="69">
        <v>211.73</v>
      </c>
      <c r="I80" s="69">
        <f t="shared" si="8"/>
        <v>1</v>
      </c>
      <c r="J80" s="69">
        <f t="shared" si="9"/>
        <v>1</v>
      </c>
    </row>
    <row r="81" spans="1:10" ht="75">
      <c r="A81" s="125"/>
      <c r="B81" s="75" t="s">
        <v>202</v>
      </c>
      <c r="C81" s="48" t="s">
        <v>22</v>
      </c>
      <c r="D81" s="69">
        <v>1</v>
      </c>
      <c r="E81" s="69">
        <v>1</v>
      </c>
      <c r="F81" s="69">
        <f t="shared" si="7"/>
        <v>1</v>
      </c>
      <c r="G81" s="69">
        <v>62.033999999999999</v>
      </c>
      <c r="H81" s="69">
        <v>62.033999999999999</v>
      </c>
      <c r="I81" s="69">
        <f t="shared" si="8"/>
        <v>1</v>
      </c>
      <c r="J81" s="69">
        <f t="shared" si="9"/>
        <v>1</v>
      </c>
    </row>
    <row r="82" spans="1:10" ht="60">
      <c r="A82" s="125"/>
      <c r="B82" s="75" t="s">
        <v>203</v>
      </c>
      <c r="C82" s="48" t="s">
        <v>198</v>
      </c>
      <c r="D82" s="69">
        <v>1583</v>
      </c>
      <c r="E82" s="69">
        <v>1583</v>
      </c>
      <c r="F82" s="69">
        <f t="shared" si="7"/>
        <v>1</v>
      </c>
      <c r="G82" s="69">
        <v>3409.3319999999999</v>
      </c>
      <c r="H82" s="69">
        <v>3409.3319999999999</v>
      </c>
      <c r="I82" s="69">
        <f t="shared" si="8"/>
        <v>1</v>
      </c>
      <c r="J82" s="69">
        <f t="shared" si="9"/>
        <v>1</v>
      </c>
    </row>
    <row r="83" spans="1:10" ht="60">
      <c r="A83" s="125"/>
      <c r="B83" s="75" t="s">
        <v>204</v>
      </c>
      <c r="C83" s="48" t="s">
        <v>198</v>
      </c>
      <c r="D83" s="69">
        <v>3292</v>
      </c>
      <c r="E83" s="69">
        <v>3292</v>
      </c>
      <c r="F83" s="69">
        <f t="shared" si="7"/>
        <v>1</v>
      </c>
      <c r="G83" s="69">
        <v>2326.5700000000002</v>
      </c>
      <c r="H83" s="69">
        <v>2326.5700000000002</v>
      </c>
      <c r="I83" s="69">
        <f t="shared" si="8"/>
        <v>1</v>
      </c>
      <c r="J83" s="69">
        <f t="shared" si="9"/>
        <v>1</v>
      </c>
    </row>
    <row r="84" spans="1:10" ht="45">
      <c r="A84" s="125"/>
      <c r="B84" s="75" t="s">
        <v>205</v>
      </c>
      <c r="C84" s="48" t="s">
        <v>198</v>
      </c>
      <c r="D84" s="69">
        <v>7170</v>
      </c>
      <c r="E84" s="69">
        <v>7170</v>
      </c>
      <c r="F84" s="69">
        <f t="shared" si="7"/>
        <v>1</v>
      </c>
      <c r="G84" s="69">
        <v>9900.6049999999996</v>
      </c>
      <c r="H84" s="69">
        <v>9900.6049999999996</v>
      </c>
      <c r="I84" s="69">
        <f t="shared" si="8"/>
        <v>1</v>
      </c>
      <c r="J84" s="69">
        <f t="shared" si="9"/>
        <v>1</v>
      </c>
    </row>
    <row r="85" spans="1:10" ht="45">
      <c r="A85" s="126"/>
      <c r="B85" s="75" t="s">
        <v>206</v>
      </c>
      <c r="C85" s="48" t="s">
        <v>198</v>
      </c>
      <c r="D85" s="69">
        <v>611</v>
      </c>
      <c r="E85" s="69">
        <v>611</v>
      </c>
      <c r="F85" s="69">
        <f t="shared" si="7"/>
        <v>1</v>
      </c>
      <c r="G85" s="69">
        <v>4500</v>
      </c>
      <c r="H85" s="69">
        <v>4500</v>
      </c>
      <c r="I85" s="69">
        <f t="shared" si="8"/>
        <v>1</v>
      </c>
      <c r="J85" s="69">
        <f t="shared" si="9"/>
        <v>1</v>
      </c>
    </row>
    <row r="86" spans="1:10" ht="105">
      <c r="A86" s="12" t="s">
        <v>207</v>
      </c>
      <c r="B86" s="75" t="s">
        <v>208</v>
      </c>
      <c r="C86" s="49" t="s">
        <v>22</v>
      </c>
      <c r="D86" s="69">
        <v>13</v>
      </c>
      <c r="E86" s="69">
        <v>13</v>
      </c>
      <c r="F86" s="69">
        <f t="shared" si="7"/>
        <v>1</v>
      </c>
      <c r="G86" s="69">
        <v>5529.1</v>
      </c>
      <c r="H86" s="69">
        <v>5529.1</v>
      </c>
      <c r="I86" s="69">
        <f t="shared" si="8"/>
        <v>1</v>
      </c>
      <c r="J86" s="77">
        <f t="shared" si="9"/>
        <v>1</v>
      </c>
    </row>
    <row r="87" spans="1:10" ht="45">
      <c r="A87" s="150" t="s">
        <v>209</v>
      </c>
      <c r="B87" s="75" t="s">
        <v>210</v>
      </c>
      <c r="C87" s="280" t="s">
        <v>211</v>
      </c>
      <c r="D87" s="280">
        <v>6790</v>
      </c>
      <c r="E87" s="280">
        <v>6790</v>
      </c>
      <c r="F87" s="280">
        <f t="shared" si="7"/>
        <v>1</v>
      </c>
      <c r="G87" s="280" t="s">
        <v>213</v>
      </c>
      <c r="H87" s="280" t="s">
        <v>213</v>
      </c>
      <c r="I87" s="280" t="s">
        <v>213</v>
      </c>
      <c r="J87" s="217">
        <f>F87</f>
        <v>1</v>
      </c>
    </row>
    <row r="88" spans="1:10" ht="120">
      <c r="A88" s="151"/>
      <c r="B88" s="75" t="s">
        <v>212</v>
      </c>
      <c r="C88" s="281"/>
      <c r="D88" s="281"/>
      <c r="E88" s="281"/>
      <c r="F88" s="281"/>
      <c r="G88" s="281"/>
      <c r="H88" s="281"/>
      <c r="I88" s="281"/>
      <c r="J88" s="219"/>
    </row>
    <row r="89" spans="1:10" ht="75">
      <c r="A89" s="12" t="s">
        <v>214</v>
      </c>
      <c r="B89" s="75" t="s">
        <v>215</v>
      </c>
      <c r="C89" s="49" t="s">
        <v>22</v>
      </c>
      <c r="D89" s="282" t="s">
        <v>216</v>
      </c>
      <c r="E89" s="283"/>
      <c r="F89" s="283"/>
      <c r="G89" s="283"/>
      <c r="H89" s="283"/>
      <c r="I89" s="283"/>
      <c r="J89" s="284"/>
    </row>
    <row r="90" spans="1:10" ht="105">
      <c r="A90" s="12" t="s">
        <v>217</v>
      </c>
      <c r="B90" s="75" t="s">
        <v>218</v>
      </c>
      <c r="C90" s="49" t="s">
        <v>22</v>
      </c>
      <c r="D90" s="282" t="s">
        <v>216</v>
      </c>
      <c r="E90" s="283"/>
      <c r="F90" s="283"/>
      <c r="G90" s="283"/>
      <c r="H90" s="283"/>
      <c r="I90" s="283"/>
      <c r="J90" s="284"/>
    </row>
    <row r="91" spans="1:10" ht="90">
      <c r="A91" s="12" t="s">
        <v>214</v>
      </c>
      <c r="B91" s="75" t="s">
        <v>219</v>
      </c>
      <c r="C91" s="108" t="s">
        <v>211</v>
      </c>
      <c r="D91" s="282" t="s">
        <v>216</v>
      </c>
      <c r="E91" s="283"/>
      <c r="F91" s="283"/>
      <c r="G91" s="283"/>
      <c r="H91" s="283"/>
      <c r="I91" s="283"/>
      <c r="J91" s="284"/>
    </row>
    <row r="92" spans="1:10">
      <c r="A92" s="12"/>
      <c r="B92" s="130" t="s">
        <v>11</v>
      </c>
      <c r="C92" s="131"/>
      <c r="D92" s="131"/>
      <c r="E92" s="131"/>
      <c r="F92" s="131"/>
      <c r="G92" s="131"/>
      <c r="H92" s="131"/>
      <c r="I92" s="132"/>
      <c r="J92" s="12">
        <f>J77+J78+J79+J80+J81+J82+J83+J84+J85+J86+J87</f>
        <v>11</v>
      </c>
    </row>
    <row r="93" spans="1:10">
      <c r="A93" s="12"/>
      <c r="B93" s="133" t="s">
        <v>10</v>
      </c>
      <c r="C93" s="134"/>
      <c r="D93" s="134"/>
      <c r="E93" s="134"/>
      <c r="F93" s="134"/>
      <c r="G93" s="134"/>
      <c r="H93" s="134"/>
      <c r="I93" s="135"/>
      <c r="J93" s="14">
        <f>J92/11</f>
        <v>1</v>
      </c>
    </row>
    <row r="94" spans="1:10" ht="120">
      <c r="A94" s="12" t="s">
        <v>296</v>
      </c>
      <c r="B94" s="75" t="s">
        <v>220</v>
      </c>
      <c r="C94" s="49" t="s">
        <v>22</v>
      </c>
      <c r="D94" s="69">
        <v>1</v>
      </c>
      <c r="E94" s="69">
        <v>1</v>
      </c>
      <c r="F94" s="69">
        <f>E94/D94</f>
        <v>1</v>
      </c>
      <c r="G94" s="69">
        <v>1669</v>
      </c>
      <c r="H94" s="69">
        <v>1669</v>
      </c>
      <c r="I94" s="69">
        <f>H94/G94</f>
        <v>1</v>
      </c>
      <c r="J94" s="69">
        <f>F94/I94</f>
        <v>1</v>
      </c>
    </row>
    <row r="95" spans="1:10">
      <c r="A95" s="12"/>
      <c r="B95" s="130" t="s">
        <v>11</v>
      </c>
      <c r="C95" s="131"/>
      <c r="D95" s="131"/>
      <c r="E95" s="131"/>
      <c r="F95" s="131"/>
      <c r="G95" s="131"/>
      <c r="H95" s="131"/>
      <c r="I95" s="132"/>
      <c r="J95" s="12">
        <f>J94</f>
        <v>1</v>
      </c>
    </row>
    <row r="96" spans="1:10">
      <c r="A96" s="12"/>
      <c r="B96" s="133" t="s">
        <v>10</v>
      </c>
      <c r="C96" s="134"/>
      <c r="D96" s="134"/>
      <c r="E96" s="134"/>
      <c r="F96" s="134"/>
      <c r="G96" s="134"/>
      <c r="H96" s="134"/>
      <c r="I96" s="135"/>
      <c r="J96" s="14">
        <f>J95/1</f>
        <v>1</v>
      </c>
    </row>
    <row r="97" spans="1:10" ht="75">
      <c r="A97" s="169" t="s">
        <v>297</v>
      </c>
      <c r="B97" s="75" t="s">
        <v>221</v>
      </c>
      <c r="C97" s="49" t="s">
        <v>22</v>
      </c>
      <c r="D97" s="69">
        <v>1</v>
      </c>
      <c r="E97" s="69">
        <v>1</v>
      </c>
      <c r="F97" s="69">
        <f>E97/D97</f>
        <v>1</v>
      </c>
      <c r="G97" s="127">
        <v>516</v>
      </c>
      <c r="H97" s="127">
        <v>516</v>
      </c>
      <c r="I97" s="127">
        <f>H97/G97</f>
        <v>1</v>
      </c>
      <c r="J97" s="69">
        <f>F97/I97</f>
        <v>1</v>
      </c>
    </row>
    <row r="98" spans="1:10" ht="60">
      <c r="A98" s="215"/>
      <c r="B98" s="75" t="s">
        <v>222</v>
      </c>
      <c r="C98" s="49" t="s">
        <v>84</v>
      </c>
      <c r="D98" s="69">
        <v>20</v>
      </c>
      <c r="E98" s="69">
        <v>20</v>
      </c>
      <c r="F98" s="69">
        <f>E98/D98</f>
        <v>1</v>
      </c>
      <c r="G98" s="143"/>
      <c r="H98" s="143"/>
      <c r="I98" s="143"/>
      <c r="J98" s="69">
        <f>F98/I97</f>
        <v>1</v>
      </c>
    </row>
    <row r="99" spans="1:10" ht="60">
      <c r="A99" s="215"/>
      <c r="B99" s="75" t="s">
        <v>223</v>
      </c>
      <c r="C99" s="49" t="s">
        <v>84</v>
      </c>
      <c r="D99" s="61">
        <v>119</v>
      </c>
      <c r="E99" s="69">
        <v>119</v>
      </c>
      <c r="F99" s="69">
        <f>E99/D99</f>
        <v>1</v>
      </c>
      <c r="G99" s="143"/>
      <c r="H99" s="143"/>
      <c r="I99" s="143"/>
      <c r="J99" s="69">
        <f>F99/I97</f>
        <v>1</v>
      </c>
    </row>
    <row r="100" spans="1:10" ht="75">
      <c r="A100" s="216"/>
      <c r="B100" s="75" t="s">
        <v>224</v>
      </c>
      <c r="C100" s="49" t="s">
        <v>22</v>
      </c>
      <c r="D100" s="69">
        <v>1</v>
      </c>
      <c r="E100" s="69">
        <v>1</v>
      </c>
      <c r="F100" s="69">
        <f>E100/D100</f>
        <v>1</v>
      </c>
      <c r="G100" s="144"/>
      <c r="H100" s="144"/>
      <c r="I100" s="144"/>
      <c r="J100" s="69">
        <f>F100/I97</f>
        <v>1</v>
      </c>
    </row>
    <row r="101" spans="1:10">
      <c r="A101" s="12"/>
      <c r="B101" s="130" t="s">
        <v>11</v>
      </c>
      <c r="C101" s="131"/>
      <c r="D101" s="131"/>
      <c r="E101" s="131"/>
      <c r="F101" s="131"/>
      <c r="G101" s="131"/>
      <c r="H101" s="131"/>
      <c r="I101" s="132"/>
      <c r="J101" s="12">
        <f>J97+J98+J99+J100</f>
        <v>4</v>
      </c>
    </row>
    <row r="102" spans="1:10">
      <c r="A102" s="12"/>
      <c r="B102" s="133" t="s">
        <v>10</v>
      </c>
      <c r="C102" s="134"/>
      <c r="D102" s="134"/>
      <c r="E102" s="134"/>
      <c r="F102" s="134"/>
      <c r="G102" s="134"/>
      <c r="H102" s="134"/>
      <c r="I102" s="135"/>
      <c r="J102" s="14">
        <f>J101/4</f>
        <v>1</v>
      </c>
    </row>
    <row r="103" spans="1:10" ht="87" customHeight="1">
      <c r="A103" s="150" t="s">
        <v>298</v>
      </c>
      <c r="B103" s="75" t="s">
        <v>225</v>
      </c>
      <c r="C103" s="49" t="s">
        <v>22</v>
      </c>
      <c r="D103" s="69">
        <v>1</v>
      </c>
      <c r="E103" s="69">
        <v>1</v>
      </c>
      <c r="F103" s="69">
        <f>E103/D103</f>
        <v>1</v>
      </c>
      <c r="G103" s="217">
        <v>2562.8000000000002</v>
      </c>
      <c r="H103" s="217">
        <v>2562.8000000000002</v>
      </c>
      <c r="I103" s="217">
        <f>H103/G103</f>
        <v>1</v>
      </c>
      <c r="J103" s="69">
        <f>F103/I103</f>
        <v>1</v>
      </c>
    </row>
    <row r="104" spans="1:10" ht="70.5" customHeight="1">
      <c r="A104" s="151"/>
      <c r="B104" s="75" t="s">
        <v>226</v>
      </c>
      <c r="C104" s="49" t="s">
        <v>22</v>
      </c>
      <c r="D104" s="69">
        <v>2</v>
      </c>
      <c r="E104" s="69">
        <v>2</v>
      </c>
      <c r="F104" s="69">
        <f>E104/D104</f>
        <v>1</v>
      </c>
      <c r="G104" s="219"/>
      <c r="H104" s="219"/>
      <c r="I104" s="219"/>
      <c r="J104" s="69">
        <f>F104/I103</f>
        <v>1</v>
      </c>
    </row>
    <row r="105" spans="1:10">
      <c r="A105" s="12"/>
      <c r="B105" s="130" t="s">
        <v>11</v>
      </c>
      <c r="C105" s="131"/>
      <c r="D105" s="131"/>
      <c r="E105" s="131"/>
      <c r="F105" s="131"/>
      <c r="G105" s="131"/>
      <c r="H105" s="131"/>
      <c r="I105" s="132"/>
      <c r="J105" s="12">
        <f>J103+J104</f>
        <v>2</v>
      </c>
    </row>
    <row r="106" spans="1:10">
      <c r="A106" s="12"/>
      <c r="B106" s="133" t="s">
        <v>10</v>
      </c>
      <c r="C106" s="134"/>
      <c r="D106" s="134"/>
      <c r="E106" s="134"/>
      <c r="F106" s="134"/>
      <c r="G106" s="134"/>
      <c r="H106" s="134"/>
      <c r="I106" s="135"/>
      <c r="J106" s="14">
        <f>J105/2</f>
        <v>1</v>
      </c>
    </row>
    <row r="107" spans="1:10" ht="60">
      <c r="A107" s="124" t="s">
        <v>299</v>
      </c>
      <c r="B107" s="76" t="s">
        <v>229</v>
      </c>
      <c r="C107" s="48" t="s">
        <v>20</v>
      </c>
      <c r="D107" s="61">
        <v>8</v>
      </c>
      <c r="E107" s="61">
        <v>8</v>
      </c>
      <c r="F107" s="61">
        <f>E107/D107</f>
        <v>1</v>
      </c>
      <c r="G107" s="136">
        <v>70</v>
      </c>
      <c r="H107" s="136">
        <v>70</v>
      </c>
      <c r="I107" s="136">
        <f>H107/G107</f>
        <v>1</v>
      </c>
      <c r="J107" s="12">
        <f>F107/I107</f>
        <v>1</v>
      </c>
    </row>
    <row r="108" spans="1:10" ht="105">
      <c r="A108" s="125"/>
      <c r="B108" s="76" t="s">
        <v>230</v>
      </c>
      <c r="C108" s="48" t="s">
        <v>110</v>
      </c>
      <c r="D108" s="61">
        <v>13.3</v>
      </c>
      <c r="E108" s="61">
        <v>13.3</v>
      </c>
      <c r="F108" s="61">
        <f>E108/D108</f>
        <v>1</v>
      </c>
      <c r="G108" s="176"/>
      <c r="H108" s="176"/>
      <c r="I108" s="176"/>
      <c r="J108" s="12">
        <f>F108/I107</f>
        <v>1</v>
      </c>
    </row>
    <row r="109" spans="1:10" ht="105">
      <c r="A109" s="125"/>
      <c r="B109" s="76" t="s">
        <v>231</v>
      </c>
      <c r="C109" s="48" t="s">
        <v>110</v>
      </c>
      <c r="D109" s="61">
        <v>100</v>
      </c>
      <c r="E109" s="61">
        <v>100</v>
      </c>
      <c r="F109" s="61">
        <f>E109/D109</f>
        <v>1</v>
      </c>
      <c r="G109" s="176"/>
      <c r="H109" s="176"/>
      <c r="I109" s="176"/>
      <c r="J109" s="12">
        <f>F109/I107</f>
        <v>1</v>
      </c>
    </row>
    <row r="110" spans="1:10" ht="105">
      <c r="A110" s="126"/>
      <c r="B110" s="76" t="s">
        <v>232</v>
      </c>
      <c r="C110" s="48" t="s">
        <v>110</v>
      </c>
      <c r="D110" s="61">
        <v>100</v>
      </c>
      <c r="E110" s="61">
        <v>100</v>
      </c>
      <c r="F110" s="61">
        <f>E110/D110</f>
        <v>1</v>
      </c>
      <c r="G110" s="137"/>
      <c r="H110" s="137"/>
      <c r="I110" s="137"/>
      <c r="J110" s="12">
        <f>F110/I107</f>
        <v>1</v>
      </c>
    </row>
    <row r="111" spans="1:10">
      <c r="A111" s="12"/>
      <c r="B111" s="130" t="s">
        <v>11</v>
      </c>
      <c r="C111" s="131"/>
      <c r="D111" s="131"/>
      <c r="E111" s="131"/>
      <c r="F111" s="131"/>
      <c r="G111" s="131"/>
      <c r="H111" s="131"/>
      <c r="I111" s="132"/>
      <c r="J111" s="12">
        <f>J107+J108+J109+J110</f>
        <v>4</v>
      </c>
    </row>
    <row r="112" spans="1:10">
      <c r="A112" s="12"/>
      <c r="B112" s="133" t="s">
        <v>10</v>
      </c>
      <c r="C112" s="134"/>
      <c r="D112" s="134"/>
      <c r="E112" s="134"/>
      <c r="F112" s="134"/>
      <c r="G112" s="134"/>
      <c r="H112" s="134"/>
      <c r="I112" s="135"/>
      <c r="J112" s="14">
        <f>J111/4</f>
        <v>1</v>
      </c>
    </row>
    <row r="113" spans="1:10" ht="68.25" customHeight="1">
      <c r="A113" s="261" t="s">
        <v>300</v>
      </c>
      <c r="B113" s="86" t="s">
        <v>279</v>
      </c>
      <c r="C113" s="87" t="s">
        <v>84</v>
      </c>
      <c r="D113" s="88">
        <v>13</v>
      </c>
      <c r="E113" s="88">
        <v>13</v>
      </c>
      <c r="F113" s="88">
        <f>E113/D113</f>
        <v>1</v>
      </c>
      <c r="G113" s="88">
        <v>18.3</v>
      </c>
      <c r="H113" s="88">
        <v>18.3</v>
      </c>
      <c r="I113" s="88">
        <f>H113/G113</f>
        <v>1</v>
      </c>
      <c r="J113" s="89">
        <f>F113/I113</f>
        <v>1</v>
      </c>
    </row>
    <row r="114" spans="1:10" ht="71.25" customHeight="1">
      <c r="A114" s="262"/>
      <c r="B114" s="86" t="s">
        <v>280</v>
      </c>
      <c r="C114" s="87" t="s">
        <v>84</v>
      </c>
      <c r="D114" s="88">
        <v>225</v>
      </c>
      <c r="E114" s="88">
        <v>225</v>
      </c>
      <c r="F114" s="88">
        <f>E114/D114</f>
        <v>1</v>
      </c>
      <c r="G114" s="88">
        <v>60</v>
      </c>
      <c r="H114" s="88">
        <v>60</v>
      </c>
      <c r="I114" s="88">
        <f>H114/G114</f>
        <v>1</v>
      </c>
      <c r="J114" s="89">
        <f>F114/I114</f>
        <v>1</v>
      </c>
    </row>
    <row r="115" spans="1:10">
      <c r="A115" s="12"/>
      <c r="B115" s="130" t="s">
        <v>11</v>
      </c>
      <c r="C115" s="131"/>
      <c r="D115" s="131"/>
      <c r="E115" s="131"/>
      <c r="F115" s="131"/>
      <c r="G115" s="131"/>
      <c r="H115" s="131"/>
      <c r="I115" s="132"/>
      <c r="J115" s="12">
        <f>J113+J114</f>
        <v>2</v>
      </c>
    </row>
    <row r="116" spans="1:10">
      <c r="A116" s="12"/>
      <c r="B116" s="133" t="s">
        <v>10</v>
      </c>
      <c r="C116" s="134"/>
      <c r="D116" s="134"/>
      <c r="E116" s="134"/>
      <c r="F116" s="134"/>
      <c r="G116" s="134"/>
      <c r="H116" s="134"/>
      <c r="I116" s="135"/>
      <c r="J116" s="14">
        <f>J115/2</f>
        <v>1</v>
      </c>
    </row>
    <row r="117" spans="1:10" ht="90">
      <c r="A117" s="124" t="s">
        <v>301</v>
      </c>
      <c r="B117" s="90" t="s">
        <v>330</v>
      </c>
      <c r="C117" s="48" t="s">
        <v>126</v>
      </c>
      <c r="D117" s="91">
        <v>1</v>
      </c>
      <c r="E117" s="91">
        <v>1</v>
      </c>
      <c r="F117" s="91">
        <f t="shared" ref="F117:F122" si="10">E117/D117</f>
        <v>1</v>
      </c>
      <c r="G117" s="91">
        <v>5</v>
      </c>
      <c r="H117" s="91">
        <v>5</v>
      </c>
      <c r="I117" s="91">
        <f t="shared" ref="I117:I122" si="11">H117/G117</f>
        <v>1</v>
      </c>
      <c r="J117" s="12">
        <f t="shared" ref="J117:J122" si="12">F117/I117</f>
        <v>1</v>
      </c>
    </row>
    <row r="118" spans="1:10" ht="120">
      <c r="A118" s="174"/>
      <c r="B118" s="90" t="s">
        <v>331</v>
      </c>
      <c r="C118" s="48" t="s">
        <v>126</v>
      </c>
      <c r="D118" s="91">
        <v>1</v>
      </c>
      <c r="E118" s="91">
        <v>1</v>
      </c>
      <c r="F118" s="91">
        <f t="shared" si="10"/>
        <v>1</v>
      </c>
      <c r="G118" s="91">
        <v>15</v>
      </c>
      <c r="H118" s="91">
        <v>15</v>
      </c>
      <c r="I118" s="91">
        <f t="shared" si="11"/>
        <v>1</v>
      </c>
      <c r="J118" s="12">
        <f t="shared" si="12"/>
        <v>1</v>
      </c>
    </row>
    <row r="119" spans="1:10" ht="120">
      <c r="A119" s="174"/>
      <c r="B119" s="90" t="s">
        <v>332</v>
      </c>
      <c r="C119" s="48" t="s">
        <v>84</v>
      </c>
      <c r="D119" s="91">
        <v>1</v>
      </c>
      <c r="E119" s="91">
        <v>1</v>
      </c>
      <c r="F119" s="91">
        <f t="shared" si="10"/>
        <v>1</v>
      </c>
      <c r="G119" s="91">
        <v>350</v>
      </c>
      <c r="H119" s="91">
        <v>350</v>
      </c>
      <c r="I119" s="91">
        <f t="shared" si="11"/>
        <v>1</v>
      </c>
      <c r="J119" s="12">
        <f t="shared" si="12"/>
        <v>1</v>
      </c>
    </row>
    <row r="120" spans="1:10" ht="120">
      <c r="A120" s="174"/>
      <c r="B120" s="90" t="s">
        <v>333</v>
      </c>
      <c r="C120" s="48" t="s">
        <v>126</v>
      </c>
      <c r="D120" s="91">
        <v>1</v>
      </c>
      <c r="E120" s="91">
        <v>1</v>
      </c>
      <c r="F120" s="91">
        <f t="shared" si="10"/>
        <v>1</v>
      </c>
      <c r="G120" s="91">
        <v>5</v>
      </c>
      <c r="H120" s="91">
        <v>5</v>
      </c>
      <c r="I120" s="91">
        <f t="shared" si="11"/>
        <v>1</v>
      </c>
      <c r="J120" s="12">
        <f t="shared" si="12"/>
        <v>1</v>
      </c>
    </row>
    <row r="121" spans="1:10" ht="165">
      <c r="A121" s="174"/>
      <c r="B121" s="90" t="s">
        <v>334</v>
      </c>
      <c r="C121" s="48" t="s">
        <v>84</v>
      </c>
      <c r="D121" s="91">
        <v>150</v>
      </c>
      <c r="E121" s="91">
        <v>150</v>
      </c>
      <c r="F121" s="91">
        <f t="shared" si="10"/>
        <v>1</v>
      </c>
      <c r="G121" s="91">
        <v>5</v>
      </c>
      <c r="H121" s="91">
        <v>5</v>
      </c>
      <c r="I121" s="91">
        <f t="shared" si="11"/>
        <v>1</v>
      </c>
      <c r="J121" s="12">
        <f t="shared" si="12"/>
        <v>1</v>
      </c>
    </row>
    <row r="122" spans="1:10" ht="255">
      <c r="A122" s="174"/>
      <c r="B122" s="90" t="s">
        <v>335</v>
      </c>
      <c r="C122" s="48" t="s">
        <v>126</v>
      </c>
      <c r="D122" s="91">
        <v>1</v>
      </c>
      <c r="E122" s="91">
        <v>1</v>
      </c>
      <c r="F122" s="91">
        <f t="shared" si="10"/>
        <v>1</v>
      </c>
      <c r="G122" s="91">
        <v>2.5</v>
      </c>
      <c r="H122" s="91">
        <v>2.5</v>
      </c>
      <c r="I122" s="91">
        <f t="shared" si="11"/>
        <v>1</v>
      </c>
      <c r="J122" s="12">
        <f t="shared" si="12"/>
        <v>1</v>
      </c>
    </row>
    <row r="123" spans="1:10">
      <c r="A123" s="12"/>
      <c r="B123" s="130" t="s">
        <v>11</v>
      </c>
      <c r="C123" s="131"/>
      <c r="D123" s="131"/>
      <c r="E123" s="131"/>
      <c r="F123" s="131"/>
      <c r="G123" s="131"/>
      <c r="H123" s="131"/>
      <c r="I123" s="132"/>
      <c r="J123" s="12">
        <f>J117+J118+J119+J120+J121+J122</f>
        <v>6</v>
      </c>
    </row>
    <row r="124" spans="1:10">
      <c r="A124" s="12"/>
      <c r="B124" s="133" t="s">
        <v>10</v>
      </c>
      <c r="C124" s="134"/>
      <c r="D124" s="134"/>
      <c r="E124" s="134"/>
      <c r="F124" s="134"/>
      <c r="G124" s="134"/>
      <c r="H124" s="134"/>
      <c r="I124" s="135"/>
      <c r="J124" s="14">
        <f>J123/6</f>
        <v>1</v>
      </c>
    </row>
    <row r="125" spans="1:10" ht="75">
      <c r="A125" s="124" t="s">
        <v>302</v>
      </c>
      <c r="B125" s="84" t="s">
        <v>282</v>
      </c>
      <c r="C125" s="48" t="s">
        <v>126</v>
      </c>
      <c r="D125" s="85">
        <v>1</v>
      </c>
      <c r="E125" s="85">
        <v>1</v>
      </c>
      <c r="F125" s="85">
        <f t="shared" ref="F125:F128" si="13">E125/D125</f>
        <v>1</v>
      </c>
      <c r="G125" s="85">
        <v>10</v>
      </c>
      <c r="H125" s="85">
        <v>10</v>
      </c>
      <c r="I125" s="85">
        <f>H125/G125</f>
        <v>1</v>
      </c>
      <c r="J125" s="12">
        <f t="shared" ref="J125:J128" si="14">F125/I125</f>
        <v>1</v>
      </c>
    </row>
    <row r="126" spans="1:10" ht="105">
      <c r="A126" s="125"/>
      <c r="B126" s="84" t="s">
        <v>283</v>
      </c>
      <c r="C126" s="48" t="s">
        <v>126</v>
      </c>
      <c r="D126" s="85">
        <v>1</v>
      </c>
      <c r="E126" s="85">
        <v>1</v>
      </c>
      <c r="F126" s="85">
        <f t="shared" si="13"/>
        <v>1</v>
      </c>
      <c r="G126" s="85">
        <v>5</v>
      </c>
      <c r="H126" s="85">
        <v>5</v>
      </c>
      <c r="I126" s="85">
        <f>H126/G126</f>
        <v>1</v>
      </c>
      <c r="J126" s="12">
        <f t="shared" si="14"/>
        <v>1</v>
      </c>
    </row>
    <row r="127" spans="1:10" ht="90">
      <c r="A127" s="125"/>
      <c r="B127" s="84" t="s">
        <v>284</v>
      </c>
      <c r="C127" s="48" t="s">
        <v>126</v>
      </c>
      <c r="D127" s="85">
        <v>1</v>
      </c>
      <c r="E127" s="85">
        <v>1</v>
      </c>
      <c r="F127" s="85">
        <f t="shared" si="13"/>
        <v>1</v>
      </c>
      <c r="G127" s="85">
        <v>10</v>
      </c>
      <c r="H127" s="85">
        <v>10</v>
      </c>
      <c r="I127" s="85">
        <f>H127/G127</f>
        <v>1</v>
      </c>
      <c r="J127" s="12">
        <f t="shared" si="14"/>
        <v>1</v>
      </c>
    </row>
    <row r="128" spans="1:10" ht="60">
      <c r="A128" s="125"/>
      <c r="B128" s="84" t="s">
        <v>285</v>
      </c>
      <c r="C128" s="48" t="s">
        <v>126</v>
      </c>
      <c r="D128" s="85">
        <v>1</v>
      </c>
      <c r="E128" s="85">
        <v>1</v>
      </c>
      <c r="F128" s="85">
        <f t="shared" si="13"/>
        <v>1</v>
      </c>
      <c r="G128" s="85">
        <v>11.7</v>
      </c>
      <c r="H128" s="85">
        <v>11.7</v>
      </c>
      <c r="I128" s="85">
        <f>H128/G128</f>
        <v>1</v>
      </c>
      <c r="J128" s="12">
        <f t="shared" si="14"/>
        <v>1</v>
      </c>
    </row>
    <row r="129" spans="1:10">
      <c r="A129" s="12"/>
      <c r="B129" s="130" t="s">
        <v>11</v>
      </c>
      <c r="C129" s="131"/>
      <c r="D129" s="131"/>
      <c r="E129" s="131"/>
      <c r="F129" s="131"/>
      <c r="G129" s="131"/>
      <c r="H129" s="131"/>
      <c r="I129" s="132"/>
      <c r="J129" s="12">
        <f>J125+J126+J127+J128</f>
        <v>4</v>
      </c>
    </row>
    <row r="130" spans="1:10">
      <c r="A130" s="12"/>
      <c r="B130" s="133" t="s">
        <v>10</v>
      </c>
      <c r="C130" s="134"/>
      <c r="D130" s="134"/>
      <c r="E130" s="134"/>
      <c r="F130" s="134"/>
      <c r="G130" s="134"/>
      <c r="H130" s="134"/>
      <c r="I130" s="135"/>
      <c r="J130" s="14">
        <f>J129/4</f>
        <v>1</v>
      </c>
    </row>
    <row r="131" spans="1:10" ht="150.75" customHeight="1">
      <c r="A131" s="124" t="s">
        <v>324</v>
      </c>
      <c r="B131" s="90" t="s">
        <v>322</v>
      </c>
      <c r="C131" s="48" t="s">
        <v>110</v>
      </c>
      <c r="D131" s="91">
        <v>6</v>
      </c>
      <c r="E131" s="91">
        <v>6</v>
      </c>
      <c r="F131" s="91">
        <f>E131/D131</f>
        <v>1</v>
      </c>
      <c r="G131" s="91">
        <f>5+5+10</f>
        <v>20</v>
      </c>
      <c r="H131" s="91">
        <f>5+5+10</f>
        <v>20</v>
      </c>
      <c r="I131" s="91">
        <f>H131/G131</f>
        <v>1</v>
      </c>
      <c r="J131" s="12">
        <f>F131/I131</f>
        <v>1</v>
      </c>
    </row>
    <row r="132" spans="1:10" ht="157.5" customHeight="1">
      <c r="A132" s="125"/>
      <c r="B132" s="90" t="s">
        <v>321</v>
      </c>
      <c r="C132" s="48" t="s">
        <v>22</v>
      </c>
      <c r="D132" s="91">
        <v>1</v>
      </c>
      <c r="E132" s="91">
        <v>1</v>
      </c>
      <c r="F132" s="91">
        <f>E132/D132</f>
        <v>1</v>
      </c>
      <c r="G132" s="238" t="s">
        <v>329</v>
      </c>
      <c r="H132" s="241"/>
      <c r="I132" s="91">
        <v>1</v>
      </c>
      <c r="J132" s="12">
        <f>F132/I132</f>
        <v>1</v>
      </c>
    </row>
    <row r="133" spans="1:10" ht="224.25" customHeight="1">
      <c r="A133" s="126"/>
      <c r="B133" s="90" t="s">
        <v>323</v>
      </c>
      <c r="C133" s="48" t="s">
        <v>22</v>
      </c>
      <c r="D133" s="91">
        <v>10</v>
      </c>
      <c r="E133" s="91">
        <v>10</v>
      </c>
      <c r="F133" s="91">
        <f>E133/D133</f>
        <v>1</v>
      </c>
      <c r="G133" s="91">
        <v>10</v>
      </c>
      <c r="H133" s="91">
        <v>10</v>
      </c>
      <c r="I133" s="91">
        <f>H133/G133</f>
        <v>1</v>
      </c>
      <c r="J133" s="12">
        <f>F133/I133</f>
        <v>1</v>
      </c>
    </row>
    <row r="134" spans="1:10">
      <c r="A134" s="12"/>
      <c r="B134" s="130" t="s">
        <v>11</v>
      </c>
      <c r="C134" s="131"/>
      <c r="D134" s="131"/>
      <c r="E134" s="131"/>
      <c r="F134" s="131"/>
      <c r="G134" s="131"/>
      <c r="H134" s="131"/>
      <c r="I134" s="132"/>
      <c r="J134" s="12">
        <f>J131+J132+J133</f>
        <v>3</v>
      </c>
    </row>
    <row r="135" spans="1:10">
      <c r="A135" s="12"/>
      <c r="B135" s="133" t="s">
        <v>10</v>
      </c>
      <c r="C135" s="134"/>
      <c r="D135" s="134"/>
      <c r="E135" s="134"/>
      <c r="F135" s="134"/>
      <c r="G135" s="134"/>
      <c r="H135" s="134"/>
      <c r="I135" s="135"/>
      <c r="J135" s="14">
        <f>J134/3</f>
        <v>1</v>
      </c>
    </row>
    <row r="136" spans="1:10" ht="105">
      <c r="A136" s="124" t="s">
        <v>328</v>
      </c>
      <c r="B136" s="92" t="s">
        <v>325</v>
      </c>
      <c r="C136" s="48" t="s">
        <v>22</v>
      </c>
      <c r="D136" s="93">
        <v>5</v>
      </c>
      <c r="E136" s="93">
        <v>5</v>
      </c>
      <c r="F136" s="93">
        <f>E136/D136</f>
        <v>1</v>
      </c>
      <c r="G136" s="93">
        <v>2</v>
      </c>
      <c r="H136" s="93">
        <v>2</v>
      </c>
      <c r="I136" s="93">
        <f>H136/G136</f>
        <v>1</v>
      </c>
      <c r="J136" s="12">
        <f>F136/I136</f>
        <v>1</v>
      </c>
    </row>
    <row r="137" spans="1:10" ht="45">
      <c r="A137" s="125"/>
      <c r="B137" s="92" t="s">
        <v>326</v>
      </c>
      <c r="C137" s="48" t="s">
        <v>22</v>
      </c>
      <c r="D137" s="238" t="s">
        <v>350</v>
      </c>
      <c r="E137" s="285"/>
      <c r="F137" s="285"/>
      <c r="G137" s="285"/>
      <c r="H137" s="285"/>
      <c r="I137" s="286"/>
      <c r="J137" s="12">
        <v>0</v>
      </c>
    </row>
    <row r="138" spans="1:10" ht="75">
      <c r="A138" s="126"/>
      <c r="B138" s="92" t="s">
        <v>327</v>
      </c>
      <c r="C138" s="48" t="s">
        <v>22</v>
      </c>
      <c r="D138" s="238" t="s">
        <v>350</v>
      </c>
      <c r="E138" s="285"/>
      <c r="F138" s="285"/>
      <c r="G138" s="285"/>
      <c r="H138" s="285"/>
      <c r="I138" s="286"/>
      <c r="J138" s="12">
        <v>0</v>
      </c>
    </row>
    <row r="139" spans="1:10">
      <c r="A139" s="12"/>
      <c r="B139" s="130" t="s">
        <v>11</v>
      </c>
      <c r="C139" s="131"/>
      <c r="D139" s="131"/>
      <c r="E139" s="131"/>
      <c r="F139" s="131"/>
      <c r="G139" s="131"/>
      <c r="H139" s="131"/>
      <c r="I139" s="132"/>
      <c r="J139" s="12">
        <f>J136+J137+J138</f>
        <v>1</v>
      </c>
    </row>
    <row r="140" spans="1:10">
      <c r="A140" s="12"/>
      <c r="B140" s="133" t="s">
        <v>10</v>
      </c>
      <c r="C140" s="134"/>
      <c r="D140" s="134"/>
      <c r="E140" s="134"/>
      <c r="F140" s="134"/>
      <c r="G140" s="134"/>
      <c r="H140" s="134"/>
      <c r="I140" s="135"/>
      <c r="J140" s="14">
        <v>1</v>
      </c>
    </row>
    <row r="141" spans="1:10" ht="120">
      <c r="A141" s="12" t="s">
        <v>336</v>
      </c>
      <c r="B141" s="90" t="s">
        <v>337</v>
      </c>
      <c r="C141" s="48" t="s">
        <v>338</v>
      </c>
      <c r="D141" s="91">
        <v>1.2809999999999999</v>
      </c>
      <c r="E141" s="91">
        <v>1.2809999999999999</v>
      </c>
      <c r="F141" s="91">
        <f>E141/D141</f>
        <v>1</v>
      </c>
      <c r="G141" s="69">
        <v>12971.39</v>
      </c>
      <c r="H141" s="69">
        <v>12805.1</v>
      </c>
      <c r="I141" s="91">
        <f>H141/G141</f>
        <v>0.98718024822320516</v>
      </c>
      <c r="J141" s="12">
        <f>F141/I141</f>
        <v>1.0129862320481682</v>
      </c>
    </row>
    <row r="142" spans="1:10">
      <c r="A142" s="12"/>
      <c r="B142" s="130" t="s">
        <v>11</v>
      </c>
      <c r="C142" s="131"/>
      <c r="D142" s="131"/>
      <c r="E142" s="131"/>
      <c r="F142" s="131"/>
      <c r="G142" s="131"/>
      <c r="H142" s="131"/>
      <c r="I142" s="132"/>
      <c r="J142" s="12">
        <f>J141</f>
        <v>1.0129862320481682</v>
      </c>
    </row>
    <row r="143" spans="1:10">
      <c r="A143" s="12"/>
      <c r="B143" s="133" t="s">
        <v>10</v>
      </c>
      <c r="C143" s="134"/>
      <c r="D143" s="134"/>
      <c r="E143" s="134"/>
      <c r="F143" s="134"/>
      <c r="G143" s="134"/>
      <c r="H143" s="134"/>
      <c r="I143" s="135"/>
      <c r="J143" s="14">
        <f>J142/1</f>
        <v>1.0129862320481682</v>
      </c>
    </row>
    <row r="144" spans="1:10" ht="75">
      <c r="A144" s="124" t="s">
        <v>351</v>
      </c>
      <c r="B144" s="92" t="s">
        <v>352</v>
      </c>
      <c r="C144" s="48" t="s">
        <v>110</v>
      </c>
      <c r="D144" s="93">
        <v>10.3</v>
      </c>
      <c r="E144" s="93">
        <v>11.8</v>
      </c>
      <c r="F144" s="93">
        <f>E144/D144</f>
        <v>1.145631067961165</v>
      </c>
      <c r="G144" s="136">
        <v>1345.5</v>
      </c>
      <c r="H144" s="136">
        <v>1345.5</v>
      </c>
      <c r="I144" s="136">
        <f>H144/G144</f>
        <v>1</v>
      </c>
      <c r="J144" s="12">
        <f>F144/I144</f>
        <v>1.145631067961165</v>
      </c>
    </row>
    <row r="145" spans="1:10" ht="105">
      <c r="A145" s="125"/>
      <c r="B145" s="92" t="s">
        <v>354</v>
      </c>
      <c r="C145" s="48" t="s">
        <v>22</v>
      </c>
      <c r="D145" s="93">
        <v>7</v>
      </c>
      <c r="E145" s="93">
        <v>8</v>
      </c>
      <c r="F145" s="93">
        <f>E145/D145</f>
        <v>1.1428571428571428</v>
      </c>
      <c r="G145" s="137"/>
      <c r="H145" s="137"/>
      <c r="I145" s="137"/>
      <c r="J145" s="12">
        <f>F145/I144</f>
        <v>1.1428571428571428</v>
      </c>
    </row>
    <row r="146" spans="1:10" ht="120">
      <c r="A146" s="125"/>
      <c r="B146" s="92" t="s">
        <v>353</v>
      </c>
      <c r="C146" s="48" t="s">
        <v>110</v>
      </c>
      <c r="D146" s="93">
        <v>2.9</v>
      </c>
      <c r="E146" s="93">
        <v>2.9</v>
      </c>
      <c r="F146" s="93">
        <f>E146/D146</f>
        <v>1</v>
      </c>
      <c r="G146" s="136">
        <v>184.2</v>
      </c>
      <c r="H146" s="136">
        <v>184.2</v>
      </c>
      <c r="I146" s="136">
        <f>H146/G146</f>
        <v>1</v>
      </c>
      <c r="J146" s="12">
        <f>F146/I146</f>
        <v>1</v>
      </c>
    </row>
    <row r="147" spans="1:10" ht="90">
      <c r="A147" s="125"/>
      <c r="B147" s="92" t="s">
        <v>355</v>
      </c>
      <c r="C147" s="48" t="s">
        <v>22</v>
      </c>
      <c r="D147" s="93">
        <v>2</v>
      </c>
      <c r="E147" s="93">
        <v>2</v>
      </c>
      <c r="F147" s="93">
        <f>E147/D147</f>
        <v>1</v>
      </c>
      <c r="G147" s="137"/>
      <c r="H147" s="137"/>
      <c r="I147" s="137"/>
      <c r="J147" s="12">
        <f>F147/I146</f>
        <v>1</v>
      </c>
    </row>
    <row r="148" spans="1:10" ht="30">
      <c r="A148" s="126"/>
      <c r="B148" s="92" t="s">
        <v>356</v>
      </c>
      <c r="C148" s="48" t="s">
        <v>126</v>
      </c>
      <c r="D148" s="93">
        <v>1</v>
      </c>
      <c r="E148" s="93">
        <v>1</v>
      </c>
      <c r="F148" s="93">
        <f>E148/D148</f>
        <v>1</v>
      </c>
      <c r="G148" s="93">
        <v>270.5</v>
      </c>
      <c r="H148" s="93">
        <v>270.5</v>
      </c>
      <c r="I148" s="93">
        <f>H148/G148</f>
        <v>1</v>
      </c>
      <c r="J148" s="12">
        <f>F148/I148</f>
        <v>1</v>
      </c>
    </row>
    <row r="149" spans="1:10">
      <c r="A149" s="12"/>
      <c r="B149" s="130" t="s">
        <v>11</v>
      </c>
      <c r="C149" s="131"/>
      <c r="D149" s="131"/>
      <c r="E149" s="131"/>
      <c r="F149" s="131"/>
      <c r="G149" s="131"/>
      <c r="H149" s="131"/>
      <c r="I149" s="132"/>
      <c r="J149" s="12">
        <f>J144+J145+J146+J147+J148</f>
        <v>5.2884882108183078</v>
      </c>
    </row>
    <row r="150" spans="1:10">
      <c r="A150" s="12"/>
      <c r="B150" s="133" t="s">
        <v>10</v>
      </c>
      <c r="C150" s="134"/>
      <c r="D150" s="134"/>
      <c r="E150" s="134"/>
      <c r="F150" s="134"/>
      <c r="G150" s="134"/>
      <c r="H150" s="134"/>
      <c r="I150" s="135"/>
      <c r="J150" s="14">
        <f>J149/5</f>
        <v>1.0576976421636615</v>
      </c>
    </row>
    <row r="151" spans="1:10" ht="140.25" customHeight="1">
      <c r="A151" s="166" t="s">
        <v>359</v>
      </c>
      <c r="B151" s="111" t="s">
        <v>357</v>
      </c>
      <c r="C151" s="117" t="s">
        <v>110</v>
      </c>
      <c r="D151" s="118">
        <v>11</v>
      </c>
      <c r="E151" s="292" t="s">
        <v>361</v>
      </c>
      <c r="F151" s="293"/>
      <c r="G151" s="293"/>
      <c r="H151" s="293"/>
      <c r="I151" s="293"/>
      <c r="J151" s="294"/>
    </row>
    <row r="152" spans="1:10" ht="75" customHeight="1">
      <c r="A152" s="288"/>
      <c r="B152" s="110" t="s">
        <v>358</v>
      </c>
      <c r="C152" s="48" t="s">
        <v>84</v>
      </c>
      <c r="D152" s="69">
        <v>4</v>
      </c>
      <c r="E152" s="292" t="s">
        <v>361</v>
      </c>
      <c r="F152" s="293"/>
      <c r="G152" s="293"/>
      <c r="H152" s="293"/>
      <c r="I152" s="293"/>
      <c r="J152" s="294"/>
    </row>
    <row r="153" spans="1:10">
      <c r="A153" s="12"/>
      <c r="B153" s="130" t="s">
        <v>11</v>
      </c>
      <c r="C153" s="131"/>
      <c r="D153" s="131"/>
      <c r="E153" s="131"/>
      <c r="F153" s="131"/>
      <c r="G153" s="131"/>
      <c r="H153" s="131"/>
      <c r="I153" s="132"/>
      <c r="J153" s="12">
        <v>0</v>
      </c>
    </row>
    <row r="154" spans="1:10">
      <c r="A154" s="12"/>
      <c r="B154" s="133" t="s">
        <v>10</v>
      </c>
      <c r="C154" s="134"/>
      <c r="D154" s="134"/>
      <c r="E154" s="134"/>
      <c r="F154" s="134"/>
      <c r="G154" s="134"/>
      <c r="H154" s="134"/>
      <c r="I154" s="135"/>
      <c r="J154" s="14">
        <f>J153/5</f>
        <v>0</v>
      </c>
    </row>
    <row r="155" spans="1:10" ht="120">
      <c r="A155" s="169" t="s">
        <v>360</v>
      </c>
      <c r="B155" s="110" t="s">
        <v>362</v>
      </c>
      <c r="C155" s="48" t="s">
        <v>22</v>
      </c>
      <c r="D155" s="69">
        <v>10</v>
      </c>
      <c r="E155" s="289" t="s">
        <v>364</v>
      </c>
      <c r="F155" s="290"/>
      <c r="G155" s="290"/>
      <c r="H155" s="290"/>
      <c r="I155" s="290"/>
      <c r="J155" s="291"/>
    </row>
    <row r="156" spans="1:10" ht="120">
      <c r="A156" s="170"/>
      <c r="B156" s="110" t="s">
        <v>363</v>
      </c>
      <c r="C156" s="48" t="s">
        <v>110</v>
      </c>
      <c r="D156" s="69">
        <v>4</v>
      </c>
      <c r="E156" s="289" t="s">
        <v>364</v>
      </c>
      <c r="F156" s="290"/>
      <c r="G156" s="290"/>
      <c r="H156" s="290"/>
      <c r="I156" s="290"/>
      <c r="J156" s="291"/>
    </row>
    <row r="157" spans="1:10">
      <c r="A157" s="12"/>
      <c r="B157" s="130" t="s">
        <v>11</v>
      </c>
      <c r="C157" s="131"/>
      <c r="D157" s="131"/>
      <c r="E157" s="131"/>
      <c r="F157" s="131"/>
      <c r="G157" s="131"/>
      <c r="H157" s="131"/>
      <c r="I157" s="132"/>
      <c r="J157" s="12">
        <v>0</v>
      </c>
    </row>
    <row r="158" spans="1:10">
      <c r="A158" s="12"/>
      <c r="B158" s="133" t="s">
        <v>10</v>
      </c>
      <c r="C158" s="134"/>
      <c r="D158" s="134"/>
      <c r="E158" s="134"/>
      <c r="F158" s="134"/>
      <c r="G158" s="134"/>
      <c r="H158" s="134"/>
      <c r="I158" s="135"/>
      <c r="J158" s="14">
        <f>J157/5</f>
        <v>0</v>
      </c>
    </row>
    <row r="159" spans="1:10" ht="45">
      <c r="A159" s="169" t="s">
        <v>365</v>
      </c>
      <c r="B159" s="110" t="s">
        <v>366</v>
      </c>
      <c r="C159" s="48" t="s">
        <v>84</v>
      </c>
      <c r="D159" s="69">
        <v>5</v>
      </c>
      <c r="E159" s="289" t="s">
        <v>361</v>
      </c>
      <c r="F159" s="290"/>
      <c r="G159" s="290"/>
      <c r="H159" s="290"/>
      <c r="I159" s="290"/>
      <c r="J159" s="291"/>
    </row>
    <row r="160" spans="1:10" ht="30">
      <c r="A160" s="287"/>
      <c r="B160" s="110" t="s">
        <v>367</v>
      </c>
      <c r="C160" s="48" t="s">
        <v>22</v>
      </c>
      <c r="D160" s="69">
        <v>0</v>
      </c>
      <c r="E160" s="289" t="s">
        <v>361</v>
      </c>
      <c r="F160" s="290"/>
      <c r="G160" s="290"/>
      <c r="H160" s="290"/>
      <c r="I160" s="290"/>
      <c r="J160" s="291"/>
    </row>
    <row r="161" spans="1:10" ht="180">
      <c r="A161" s="287"/>
      <c r="B161" s="110" t="s">
        <v>368</v>
      </c>
      <c r="C161" s="48" t="s">
        <v>84</v>
      </c>
      <c r="D161" s="69">
        <v>1000</v>
      </c>
      <c r="E161" s="289" t="s">
        <v>361</v>
      </c>
      <c r="F161" s="290"/>
      <c r="G161" s="290"/>
      <c r="H161" s="290"/>
      <c r="I161" s="290"/>
      <c r="J161" s="291"/>
    </row>
    <row r="162" spans="1:10" ht="60">
      <c r="A162" s="288"/>
      <c r="B162" s="110" t="s">
        <v>369</v>
      </c>
      <c r="C162" s="48" t="s">
        <v>84</v>
      </c>
      <c r="D162" s="69">
        <v>0</v>
      </c>
      <c r="E162" s="289" t="s">
        <v>361</v>
      </c>
      <c r="F162" s="290"/>
      <c r="G162" s="290"/>
      <c r="H162" s="290"/>
      <c r="I162" s="290"/>
      <c r="J162" s="291"/>
    </row>
    <row r="163" spans="1:10">
      <c r="A163" s="12"/>
      <c r="B163" s="130" t="s">
        <v>11</v>
      </c>
      <c r="C163" s="131"/>
      <c r="D163" s="131"/>
      <c r="E163" s="131"/>
      <c r="F163" s="131"/>
      <c r="G163" s="131"/>
      <c r="H163" s="131"/>
      <c r="I163" s="132"/>
      <c r="J163" s="12">
        <v>0</v>
      </c>
    </row>
    <row r="164" spans="1:10">
      <c r="A164" s="12"/>
      <c r="B164" s="133" t="s">
        <v>10</v>
      </c>
      <c r="C164" s="134"/>
      <c r="D164" s="134"/>
      <c r="E164" s="134"/>
      <c r="F164" s="134"/>
      <c r="G164" s="134"/>
      <c r="H164" s="134"/>
      <c r="I164" s="135"/>
      <c r="J164" s="14">
        <f>J163/5</f>
        <v>0</v>
      </c>
    </row>
    <row r="165" spans="1:10">
      <c r="A165" s="107"/>
      <c r="B165" s="107"/>
      <c r="C165" s="48"/>
      <c r="D165" s="69"/>
      <c r="E165" s="69"/>
      <c r="F165" s="69"/>
      <c r="G165" s="69"/>
      <c r="H165" s="69"/>
      <c r="I165" s="69"/>
      <c r="J165" s="69"/>
    </row>
    <row r="166" spans="1:10">
      <c r="A166" s="107"/>
      <c r="B166" s="107"/>
      <c r="C166" s="48"/>
      <c r="D166" s="69"/>
      <c r="E166" s="69"/>
      <c r="F166" s="69"/>
      <c r="G166" s="69"/>
      <c r="H166" s="69"/>
      <c r="I166" s="69"/>
      <c r="J166" s="69"/>
    </row>
    <row r="167" spans="1:10">
      <c r="A167" s="107"/>
      <c r="B167" s="107"/>
      <c r="C167" s="48"/>
      <c r="D167" s="69"/>
      <c r="E167" s="69"/>
      <c r="F167" s="69"/>
      <c r="G167" s="69"/>
      <c r="H167" s="69"/>
      <c r="I167" s="69"/>
      <c r="J167" s="69"/>
    </row>
    <row r="168" spans="1:10">
      <c r="A168" s="107"/>
      <c r="B168" s="107"/>
      <c r="C168" s="48"/>
      <c r="D168" s="69"/>
      <c r="E168" s="69"/>
      <c r="F168" s="69"/>
      <c r="G168" s="69"/>
      <c r="H168" s="69"/>
      <c r="I168" s="69"/>
      <c r="J168" s="69"/>
    </row>
    <row r="169" spans="1:10">
      <c r="A169" s="107"/>
      <c r="B169" s="107"/>
      <c r="C169" s="48"/>
      <c r="D169" s="69"/>
      <c r="E169" s="69"/>
      <c r="F169" s="69"/>
      <c r="G169" s="69"/>
      <c r="H169" s="69"/>
      <c r="I169" s="69"/>
      <c r="J169" s="69"/>
    </row>
    <row r="170" spans="1:10">
      <c r="A170" s="107"/>
      <c r="B170" s="107"/>
      <c r="C170" s="48"/>
      <c r="D170" s="69"/>
      <c r="E170" s="69"/>
      <c r="F170" s="69"/>
      <c r="G170" s="69"/>
      <c r="H170" s="69"/>
      <c r="I170" s="69"/>
      <c r="J170" s="69"/>
    </row>
    <row r="171" spans="1:10">
      <c r="A171" s="107"/>
      <c r="B171" s="107"/>
      <c r="C171" s="48"/>
      <c r="D171" s="69"/>
      <c r="E171" s="69"/>
      <c r="F171" s="69"/>
      <c r="G171" s="69"/>
      <c r="H171" s="69"/>
      <c r="I171" s="69"/>
      <c r="J171" s="69"/>
    </row>
    <row r="172" spans="1:10">
      <c r="A172" s="107"/>
      <c r="B172" s="113"/>
      <c r="C172" s="112"/>
      <c r="D172" s="114"/>
      <c r="E172" s="114"/>
      <c r="F172" s="114"/>
      <c r="G172" s="114"/>
      <c r="H172" s="114"/>
      <c r="I172" s="114"/>
      <c r="J172" s="114"/>
    </row>
    <row r="173" spans="1:10">
      <c r="A173" s="107"/>
      <c r="B173" s="107"/>
      <c r="C173" s="48"/>
      <c r="D173" s="69"/>
      <c r="E173" s="69"/>
      <c r="F173" s="69"/>
      <c r="G173" s="69"/>
      <c r="H173" s="69"/>
      <c r="I173" s="69"/>
      <c r="J173" s="69"/>
    </row>
    <row r="174" spans="1:10">
      <c r="A174" s="107"/>
      <c r="B174" s="107"/>
      <c r="C174" s="48"/>
      <c r="D174" s="69"/>
      <c r="E174" s="69"/>
      <c r="F174" s="69"/>
      <c r="G174" s="69"/>
      <c r="H174" s="69"/>
      <c r="I174" s="69"/>
      <c r="J174" s="69"/>
    </row>
    <row r="175" spans="1:10">
      <c r="A175" s="107"/>
      <c r="B175" s="107"/>
      <c r="C175" s="48"/>
      <c r="D175" s="106"/>
      <c r="E175" s="106"/>
      <c r="F175" s="106"/>
      <c r="G175" s="106"/>
      <c r="H175" s="106"/>
      <c r="I175" s="106"/>
      <c r="J175" s="106"/>
    </row>
    <row r="176" spans="1:10">
      <c r="A176" s="107"/>
      <c r="B176" s="107"/>
      <c r="C176" s="48"/>
      <c r="D176" s="106"/>
      <c r="E176" s="106"/>
      <c r="F176" s="106"/>
      <c r="G176" s="106"/>
      <c r="H176" s="106"/>
      <c r="I176" s="106"/>
      <c r="J176" s="106"/>
    </row>
    <row r="177" spans="1:10">
      <c r="A177" s="107"/>
      <c r="B177" s="107"/>
      <c r="C177" s="48"/>
      <c r="D177" s="106"/>
      <c r="E177" s="106"/>
      <c r="F177" s="106"/>
      <c r="G177" s="106"/>
      <c r="H177" s="106"/>
      <c r="I177" s="106"/>
      <c r="J177" s="106"/>
    </row>
    <row r="178" spans="1:10">
      <c r="A178" s="107"/>
      <c r="B178" s="107"/>
      <c r="C178" s="48"/>
      <c r="D178" s="106"/>
      <c r="E178" s="106"/>
      <c r="F178" s="106"/>
      <c r="G178" s="106"/>
      <c r="H178" s="106"/>
      <c r="I178" s="106"/>
      <c r="J178" s="106"/>
    </row>
    <row r="179" spans="1:10">
      <c r="A179" s="107"/>
      <c r="B179" s="107"/>
      <c r="C179" s="49"/>
      <c r="D179" s="69"/>
      <c r="E179" s="69"/>
      <c r="F179" s="69"/>
      <c r="G179" s="69"/>
      <c r="H179" s="69"/>
      <c r="I179" s="69"/>
      <c r="J179" s="69"/>
    </row>
    <row r="180" spans="1:10">
      <c r="A180" s="107"/>
      <c r="B180" s="107"/>
      <c r="C180" s="49"/>
      <c r="D180" s="69"/>
      <c r="E180" s="69"/>
      <c r="F180" s="69"/>
      <c r="G180" s="69"/>
      <c r="H180" s="69"/>
      <c r="I180" s="69"/>
      <c r="J180" s="69"/>
    </row>
    <row r="181" spans="1:10">
      <c r="A181" s="107"/>
      <c r="B181" s="107"/>
      <c r="C181" s="49"/>
      <c r="D181" s="69"/>
      <c r="E181" s="69"/>
      <c r="F181" s="69"/>
      <c r="G181" s="69"/>
      <c r="H181" s="69"/>
      <c r="I181" s="69"/>
      <c r="J181" s="69"/>
    </row>
    <row r="182" spans="1:10">
      <c r="A182" s="107"/>
      <c r="B182" s="107"/>
      <c r="C182" s="49"/>
      <c r="D182" s="69"/>
      <c r="E182" s="69"/>
      <c r="F182" s="69"/>
      <c r="G182" s="69"/>
      <c r="H182" s="69"/>
      <c r="I182" s="69"/>
      <c r="J182" s="69"/>
    </row>
    <row r="183" spans="1:10">
      <c r="A183" s="62"/>
      <c r="B183" s="62"/>
      <c r="C183" s="78"/>
      <c r="D183" s="79"/>
      <c r="E183" s="79"/>
      <c r="F183" s="79"/>
      <c r="G183" s="79"/>
      <c r="H183" s="79"/>
      <c r="I183" s="79"/>
      <c r="J183" s="79"/>
    </row>
    <row r="184" spans="1:10">
      <c r="A184" s="62"/>
      <c r="B184" s="62"/>
      <c r="C184" s="78"/>
      <c r="D184" s="79"/>
      <c r="E184" s="79"/>
      <c r="F184" s="79"/>
      <c r="G184" s="79"/>
      <c r="H184" s="79"/>
      <c r="I184" s="79"/>
      <c r="J184" s="79"/>
    </row>
    <row r="185" spans="1:10">
      <c r="A185" s="62"/>
      <c r="B185" s="62"/>
      <c r="C185" s="78"/>
      <c r="D185" s="79"/>
      <c r="E185" s="79"/>
      <c r="F185" s="79"/>
      <c r="G185" s="79"/>
      <c r="H185" s="79"/>
      <c r="I185" s="79"/>
      <c r="J185" s="80"/>
    </row>
    <row r="186" spans="1:10">
      <c r="A186" s="1"/>
      <c r="B186" s="62"/>
      <c r="C186" s="78"/>
      <c r="D186" s="79"/>
      <c r="E186" s="79"/>
      <c r="F186" s="79"/>
      <c r="G186" s="79"/>
      <c r="H186" s="79"/>
      <c r="I186" s="79"/>
      <c r="J186" s="80"/>
    </row>
    <row r="187" spans="1:10">
      <c r="A187" s="1"/>
      <c r="B187" s="62"/>
      <c r="C187" s="56"/>
      <c r="D187" s="63"/>
      <c r="E187" s="63"/>
      <c r="F187" s="63"/>
      <c r="G187" s="63"/>
      <c r="H187" s="63"/>
      <c r="I187" s="63"/>
      <c r="J187" s="1"/>
    </row>
    <row r="188" spans="1:10">
      <c r="A188" s="1"/>
      <c r="B188" s="62"/>
      <c r="C188" s="56"/>
      <c r="D188" s="63"/>
      <c r="E188" s="63"/>
      <c r="F188" s="63"/>
      <c r="G188" s="63"/>
      <c r="H188" s="63"/>
      <c r="I188" s="63"/>
      <c r="J188" s="1"/>
    </row>
    <row r="189" spans="1:10">
      <c r="A189" s="1"/>
      <c r="B189" s="62"/>
      <c r="C189" s="56"/>
      <c r="D189" s="63"/>
      <c r="E189" s="63"/>
      <c r="F189" s="63"/>
      <c r="G189" s="63"/>
      <c r="H189" s="63"/>
      <c r="I189" s="63"/>
      <c r="J189" s="1"/>
    </row>
    <row r="190" spans="1:10">
      <c r="A190" s="1"/>
      <c r="B190" s="62"/>
      <c r="C190" s="56"/>
      <c r="D190" s="63"/>
      <c r="E190" s="63"/>
      <c r="F190" s="63"/>
      <c r="G190" s="63"/>
      <c r="H190" s="63"/>
      <c r="I190" s="63"/>
      <c r="J190" s="1"/>
    </row>
    <row r="191" spans="1:10">
      <c r="A191" s="59"/>
      <c r="B191" s="67"/>
      <c r="C191" s="60"/>
      <c r="D191" s="59"/>
      <c r="E191" s="59"/>
      <c r="F191" s="59"/>
      <c r="G191" s="59"/>
      <c r="H191" s="59"/>
      <c r="I191" s="59"/>
      <c r="J191" s="59"/>
    </row>
    <row r="192" spans="1:10">
      <c r="A192" s="59"/>
      <c r="B192" s="67"/>
      <c r="C192" s="60"/>
      <c r="D192" s="59"/>
      <c r="E192" s="59"/>
      <c r="F192" s="59"/>
      <c r="G192" s="59"/>
      <c r="H192" s="59"/>
      <c r="I192" s="59"/>
      <c r="J192" s="59"/>
    </row>
    <row r="193" spans="1:10">
      <c r="A193" s="59"/>
      <c r="B193" s="67"/>
      <c r="C193" s="60"/>
      <c r="D193" s="59"/>
      <c r="E193" s="59"/>
      <c r="F193" s="59"/>
      <c r="G193" s="59"/>
      <c r="H193" s="59"/>
      <c r="I193" s="59"/>
      <c r="J193" s="59"/>
    </row>
  </sheetData>
  <mergeCells count="140">
    <mergeCell ref="B158:I158"/>
    <mergeCell ref="A159:A162"/>
    <mergeCell ref="E159:J159"/>
    <mergeCell ref="E160:J160"/>
    <mergeCell ref="E161:J161"/>
    <mergeCell ref="E162:J162"/>
    <mergeCell ref="B163:I163"/>
    <mergeCell ref="B164:I164"/>
    <mergeCell ref="A151:A152"/>
    <mergeCell ref="E151:J151"/>
    <mergeCell ref="E152:J152"/>
    <mergeCell ref="B153:I153"/>
    <mergeCell ref="B154:I154"/>
    <mergeCell ref="A155:A156"/>
    <mergeCell ref="E155:J155"/>
    <mergeCell ref="E156:J156"/>
    <mergeCell ref="B157:I157"/>
    <mergeCell ref="B149:I149"/>
    <mergeCell ref="B150:I150"/>
    <mergeCell ref="D137:I137"/>
    <mergeCell ref="D138:I138"/>
    <mergeCell ref="A144:A148"/>
    <mergeCell ref="G144:G145"/>
    <mergeCell ref="H144:H145"/>
    <mergeCell ref="I144:I145"/>
    <mergeCell ref="G146:G147"/>
    <mergeCell ref="H146:H147"/>
    <mergeCell ref="I146:I147"/>
    <mergeCell ref="B142:I142"/>
    <mergeCell ref="B143:I143"/>
    <mergeCell ref="B140:I140"/>
    <mergeCell ref="B106:I106"/>
    <mergeCell ref="B101:I101"/>
    <mergeCell ref="B102:I102"/>
    <mergeCell ref="B95:I95"/>
    <mergeCell ref="B96:I96"/>
    <mergeCell ref="A103:A104"/>
    <mergeCell ref="G103:G104"/>
    <mergeCell ref="H103:H104"/>
    <mergeCell ref="I103:I104"/>
    <mergeCell ref="A97:A100"/>
    <mergeCell ref="G97:G100"/>
    <mergeCell ref="H97:H100"/>
    <mergeCell ref="I97:I100"/>
    <mergeCell ref="B105:I105"/>
    <mergeCell ref="D90:J90"/>
    <mergeCell ref="D91:J91"/>
    <mergeCell ref="B92:I92"/>
    <mergeCell ref="B93:I93"/>
    <mergeCell ref="G87:G88"/>
    <mergeCell ref="H87:H88"/>
    <mergeCell ref="I87:I88"/>
    <mergeCell ref="J87:J88"/>
    <mergeCell ref="D89:J89"/>
    <mergeCell ref="A66:A73"/>
    <mergeCell ref="B74:I74"/>
    <mergeCell ref="B75:I75"/>
    <mergeCell ref="B64:I64"/>
    <mergeCell ref="B65:I65"/>
    <mergeCell ref="A87:A88"/>
    <mergeCell ref="C87:C88"/>
    <mergeCell ref="D87:D88"/>
    <mergeCell ref="E87:E88"/>
    <mergeCell ref="F87:F88"/>
    <mergeCell ref="A76:J76"/>
    <mergeCell ref="A77:A85"/>
    <mergeCell ref="B47:I47"/>
    <mergeCell ref="B48:I48"/>
    <mergeCell ref="A49:A52"/>
    <mergeCell ref="G49:G52"/>
    <mergeCell ref="H49:H52"/>
    <mergeCell ref="B53:I53"/>
    <mergeCell ref="B54:I54"/>
    <mergeCell ref="A55:A63"/>
    <mergeCell ref="G55:G58"/>
    <mergeCell ref="H55:H58"/>
    <mergeCell ref="I55:I58"/>
    <mergeCell ref="G59:G61"/>
    <mergeCell ref="H59:H61"/>
    <mergeCell ref="I59:I61"/>
    <mergeCell ref="G62:G63"/>
    <mergeCell ref="H62:H63"/>
    <mergeCell ref="I62:I63"/>
    <mergeCell ref="A1:J2"/>
    <mergeCell ref="A3:A4"/>
    <mergeCell ref="B3:B4"/>
    <mergeCell ref="C3:C4"/>
    <mergeCell ref="D3:E3"/>
    <mergeCell ref="F3:F4"/>
    <mergeCell ref="G3:H3"/>
    <mergeCell ref="I3:I4"/>
    <mergeCell ref="J3:J4"/>
    <mergeCell ref="B111:I111"/>
    <mergeCell ref="A117:A122"/>
    <mergeCell ref="B7:I7"/>
    <mergeCell ref="B8:I8"/>
    <mergeCell ref="B10:I10"/>
    <mergeCell ref="B11:I11"/>
    <mergeCell ref="C30:C31"/>
    <mergeCell ref="A29:A34"/>
    <mergeCell ref="G29:G34"/>
    <mergeCell ref="H29:H34"/>
    <mergeCell ref="A12:A14"/>
    <mergeCell ref="G12:G14"/>
    <mergeCell ref="H12:H14"/>
    <mergeCell ref="B15:I15"/>
    <mergeCell ref="B16:I16"/>
    <mergeCell ref="B18:I18"/>
    <mergeCell ref="B19:I19"/>
    <mergeCell ref="B27:I27"/>
    <mergeCell ref="B28:I28"/>
    <mergeCell ref="A20:A26"/>
    <mergeCell ref="G22:G23"/>
    <mergeCell ref="H22:H23"/>
    <mergeCell ref="I22:I23"/>
    <mergeCell ref="I37:I46"/>
    <mergeCell ref="B35:I35"/>
    <mergeCell ref="B36:I36"/>
    <mergeCell ref="A37:A46"/>
    <mergeCell ref="G37:G46"/>
    <mergeCell ref="H37:H46"/>
    <mergeCell ref="A113:A114"/>
    <mergeCell ref="B135:I135"/>
    <mergeCell ref="A136:A138"/>
    <mergeCell ref="B139:I139"/>
    <mergeCell ref="A131:A133"/>
    <mergeCell ref="B134:I134"/>
    <mergeCell ref="B123:I123"/>
    <mergeCell ref="B124:I124"/>
    <mergeCell ref="A125:A128"/>
    <mergeCell ref="B129:I129"/>
    <mergeCell ref="B130:I130"/>
    <mergeCell ref="G132:H132"/>
    <mergeCell ref="B115:I115"/>
    <mergeCell ref="B116:I116"/>
    <mergeCell ref="B112:I112"/>
    <mergeCell ref="A107:A110"/>
    <mergeCell ref="G107:G110"/>
    <mergeCell ref="H107:H110"/>
    <mergeCell ref="I107:I110"/>
  </mergeCells>
  <pageMargins left="0.7" right="0.7" top="0.75" bottom="0.75" header="0.3" footer="0.3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ВЦП</vt:lpstr>
      <vt:lpstr>МЦП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2015-04-10T09:41:47Z</dcterms:modified>
</cp:coreProperties>
</file>